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ssi\Desktop\articoli e scritti vari\"/>
    </mc:Choice>
  </mc:AlternateContent>
  <bookViews>
    <workbookView xWindow="0" yWindow="0" windowWidth="16380" windowHeight="8190" tabRatio="990" firstSheet="1" activeTab="1"/>
  </bookViews>
  <sheets>
    <sheet name="_CIQHiddenCacheSheet" sheetId="1" state="hidden" r:id="rId1"/>
    <sheet name=" Pre &amp; Post Money" sheetId="2" r:id="rId2"/>
  </sheets>
  <definedNames>
    <definedName name="_xlnm._FilterDatabase" localSheetId="1">' Pre &amp; Post Money'!#REF!</definedName>
    <definedName name="CIQWBGuid">"37e40866-a629-4250-83f4-53906b6d6228"</definedName>
    <definedName name="IQ_DNTM">700000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LATESTK">1000</definedName>
    <definedName name="IQ_LATESTQ">500</definedName>
    <definedName name="IQ_LTMMONTH">120000</definedName>
    <definedName name="IQ_MTD">800000</definedName>
    <definedName name="IQ_NAMES_REVISION_DATE_">42250.4226967593</definedName>
    <definedName name="IQ_QTD">750000</definedName>
    <definedName name="IQ_TODAY">0</definedName>
    <definedName name="IQ_YTDMONTH">130000</definedName>
    <definedName name="_xlnm.Print_Area" localSheetId="1">' Pre &amp; Post Money'!$C$1:$AD$50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6" i="2" l="1"/>
  <c r="R19" i="2"/>
  <c r="AD40" i="2"/>
  <c r="AC40" i="2"/>
  <c r="AB40" i="2"/>
  <c r="AA40" i="2"/>
  <c r="Z40" i="2"/>
  <c r="AD38" i="2"/>
  <c r="AC38" i="2"/>
  <c r="AB38" i="2"/>
  <c r="AA38" i="2"/>
  <c r="Z38" i="2"/>
  <c r="Y38" i="2"/>
  <c r="AD37" i="2"/>
  <c r="AD39" i="2" s="1"/>
  <c r="AC37" i="2"/>
  <c r="AC39" i="2" s="1"/>
  <c r="AC41" i="2" s="1"/>
  <c r="AB37" i="2"/>
  <c r="AB39" i="2" s="1"/>
  <c r="AB41" i="2" s="1"/>
  <c r="AA37" i="2"/>
  <c r="AA39" i="2" s="1"/>
  <c r="AA41" i="2" s="1"/>
  <c r="Z37" i="2"/>
  <c r="Z39" i="2" s="1"/>
  <c r="Z41" i="2" s="1"/>
  <c r="Y37" i="2"/>
  <c r="Y39" i="2" s="1"/>
  <c r="H29" i="2"/>
  <c r="AD25" i="2"/>
  <c r="AB25" i="2"/>
  <c r="Z25" i="2"/>
  <c r="X28" i="2" s="1"/>
  <c r="AD24" i="2"/>
  <c r="AC24" i="2"/>
  <c r="AB24" i="2"/>
  <c r="AA24" i="2"/>
  <c r="Z24" i="2"/>
  <c r="AD23" i="2"/>
  <c r="X30" i="2" s="1"/>
  <c r="X31" i="2" s="1"/>
  <c r="X32" i="2" s="1"/>
  <c r="AC23" i="2"/>
  <c r="AC25" i="2" s="1"/>
  <c r="AB23" i="2"/>
  <c r="AA23" i="2"/>
  <c r="AA25" i="2" s="1"/>
  <c r="Z23" i="2"/>
  <c r="Y23" i="2"/>
  <c r="H21" i="2"/>
  <c r="R13" i="2"/>
  <c r="R12" i="2"/>
  <c r="R11" i="2"/>
  <c r="AD10" i="2"/>
  <c r="AC10" i="2"/>
  <c r="AC11" i="2" s="1"/>
  <c r="AB10" i="2"/>
  <c r="AA10" i="2"/>
  <c r="AA11" i="2" s="1"/>
  <c r="Z10" i="2"/>
  <c r="AD9" i="2"/>
  <c r="AD11" i="2" s="1"/>
  <c r="AC9" i="2"/>
  <c r="AB9" i="2"/>
  <c r="AB11" i="2" s="1"/>
  <c r="AA9" i="2"/>
  <c r="Z9" i="2"/>
  <c r="Z11" i="2" s="1"/>
  <c r="X14" i="2" s="1"/>
  <c r="Y9" i="2"/>
  <c r="X33" i="2" l="1"/>
  <c r="X46" i="2"/>
  <c r="X47" i="2" s="1"/>
  <c r="X48" i="2" s="1"/>
  <c r="AD41" i="2"/>
  <c r="X44" i="2" s="1"/>
  <c r="X49" i="2" s="1"/>
  <c r="Y49" i="2" s="1"/>
  <c r="X16" i="2"/>
  <c r="X17" i="2" s="1"/>
  <c r="X18" i="2" s="1"/>
  <c r="X19" i="2" s="1"/>
  <c r="I12" i="2" l="1"/>
  <c r="H12" i="2" s="1"/>
  <c r="F8" i="2" s="1"/>
  <c r="R30" i="2"/>
  <c r="R9" i="2"/>
  <c r="I31" i="2"/>
  <c r="H31" i="2" s="1"/>
  <c r="H32" i="2" s="1"/>
  <c r="R28" i="2"/>
  <c r="I16" i="2"/>
  <c r="H17" i="2" s="1"/>
  <c r="R29" i="2" l="1"/>
  <c r="H20" i="2"/>
  <c r="H22" i="2" s="1"/>
  <c r="R32" i="2"/>
  <c r="F10" i="2"/>
  <c r="R31" i="2"/>
  <c r="H23" i="2" l="1"/>
  <c r="R21" i="2" s="1"/>
  <c r="R26" i="2"/>
  <c r="R15" i="2"/>
  <c r="K10" i="2"/>
  <c r="K8" i="2" s="1"/>
  <c r="R14" i="2" s="1"/>
  <c r="R16" i="2" l="1"/>
  <c r="R17" i="2" s="1"/>
  <c r="R22" i="2" l="1"/>
  <c r="R23" i="2" s="1"/>
  <c r="R24" i="2" s="1"/>
</calcChain>
</file>

<file path=xl/sharedStrings.xml><?xml version="1.0" encoding="utf-8"?>
<sst xmlns="http://schemas.openxmlformats.org/spreadsheetml/2006/main" count="139" uniqueCount="102">
  <si>
    <t>AwABTAVMT0NBTAFI/////wFQ0gAAACdDSVEuJEVHUEVHUC5JUV9MQVNUU0FMRVBSSUNFLjMxLzEyLzIwMDkBAAAAr+taAAIAAAABMQBcDg4cHyrSCHrvQRwfKtIINUNJUUFWRy4kRUdQRUdQLklRX0xBU1RTQUxFUFJJQ0UuMDEvMDEvMjAwNy4zMS8xMi8yMDA3AQAAAK/rWgACAAAAATEAXA4OHB8q0gh670EcHyrSCDVDSVFBVkcuJEVHUEVVUi5JUV9MQVNUU0FMRVBSSUNFLjAxLzAxLzIwMDguMzEvMTIvMjAwOAEAAACv61oAAgAAAAg4LjAwMDMyMgBcDg4cHyrSCHrvQRwfKtIINUNJUUFWRy4kRUdQR0JQLklRX0xBU1RTQUxFUFJJQ0UuMDEvMDEvMjAwNC4zMS8xMi8yMDA0AQAAAK/rWgACAAAACTExLjQ0NDgwNgBcDg4cHyrSCBl2QxwfKtIIK0NJUUFWRy4kRUdQS0VTLklRX0xBU1RTQUxFUFJJQ0UuMDEvMDEvMjAwNC4BAAAAr+taAAIAAAAIMC4wNzY3MzEAXA4OHB8q0ghcDg4cHyrSCCdDSVEuJEVHUEdCUC5JUV9MQVNUU0FMRVBSSUNFLjMxLzEyLzIwMTABAAAAr+taAAIAAAAPOS4wNjYyODE1MjAxMDM1AFwODhwfKtIIeu9BHB8q0ggnQ0lRLiRFR1BIS0QuSVFfTEFTVFNBTEVQUklDRS4zMS8xMi8yMDA5AQAAAK/rWgACAAAADjAuNzA4OTgwMjQ1NzE4AFwODhwfKtIIeu9BHB8q0ggnQ0lRLiRFR1BFVVIuSVFfTEFTVFNBTEVQUklDRS4zMS8xMi8yMDA1AQAAAK/rWgACAAAADzYuODQ2OTU1Njk1NjI0</t>
  </si>
  <si>
    <t>NgBcDg4cHyrSCBl2QxwfKtIIK0NJUUFWRy4kRUdQR0JQLklRX0xBU1RTQUxFUFJJQ0UuMDEvMDEvMjAwNC4BAAAAr+taAAIAAAAJMTAuMzU1NjY1AFwODhwfKtIIXA4OHB8q0ggnQ0lRLiRFR1BFVVIuSVFfTEFTVFNBTEVQUklDRS4zMS8xMi8yMDA5AQAAAK/rWgACAAAADjcuODc5NjEzMDM5ODU2AFwODhwfKtIIeu9BHB8q0gg1Q0lRQVZHLiRFR1BFR1AuSVFfTEFTVFNBTEVQUklDRS4wMS8wMS8yMDEzLjMxLzEyLzIwMTMBAAAAr+taAAIAAAABMQBcDg4cHyrSCHrvQRwfKtIIJ0NJUS4kRUdQVVNELklRX0xBU1RTQUxFUFJJQ0UuMzEvMTIvMjAwOAEAAACv61oAAgAAAAc1LjUxMjI1AFwODhwfKtIIeu9BHB8q0ggnQ0lRLiRFR1BVU0QuSVFfTEFTVFNBTEVQUklDRS4zMS8xMi8yMDA3AQAAAK/rWgACAAAABjUuNTE3MwBcDg4cHyrSCHrvQRwfKtIIIUNJUUFWRy4kRUdQUUFSLklRX0xBU1RTQUxFUFJJQ0UuLgEAAACv61oAAwAAAAAAXA4OHB8q0ghcDg4cHyrSCDVDSVFBVkcuJEVHUFFBUi5JUV9MQVNUU0FMRVBSSUNFLjAxLzAxLzIwMDcuMzEvMTIvMjAwNwEAAACv61oAAgAAAAgxLjU1MTExMwBcDg4cHyrSCHrvQRwfKtIIJ0NJUS4kRUdQR0JQLklRX0xBU1RTQUxFUFJJQ0UuMzEvMTIvMjAxMQEAAACv61oAAgAAAA85LjM4ODI3OTI0Mjk5NzUAXA4OHB8q0gh670EcHyrSCCtDSVFBVkcuJEVHUEhLRC5J</t>
  </si>
  <si>
    <t>UV9MQVNUU0FMRVBSSUNFLi4wOC8wNS8yMDE0BQAAAAEAAAAIAAAAEihJbnZhbGlkIEVuZCBEYXRlKVwODhwfKtIIXA4OHB8q0ggnQ0lRLiRFR1BLRVMuSVFfTEFTVFNBTEVQUklDRS4zMS8xMi8yMDEwAQAAAK/rWgACAAAADjAuMDcxOTUxNjc0NDMxAFwODhwfKtIIeu9BHB8q0gg1Q0lRQVZHLiRFR1BFVVIuSVFfTEFTVFNBTEVQUklDRS4wMS8wMS8yMDA1LjMxLzEyLzIwMDUBAAAAr+taAAIAAAAINy4yNjgwNTMAXA4OHB8q0ggZdkMcHyrSCCdDSVEuJEVHUFFBUi5JUV9MQVNUU0FMRVBSSUNFLjMxLzEyLzIwMTABAAAAr+taAAIAAAAOMS41OTQ2NjY1OTQ1ODQAXA4OHB8q0gh670EcHyrSCCdDSVEuJEVHUEhLRC5JUV9MQVNUU0FMRVBSSUNFLjMxLzEyLzIwMDYBAAAAr+taAAIAAAAOMC43MzQ0ODY3MDMwMDUAXA4OHB8q0gh670EcHyrSCDVDSVFBVkcuJEVHUEVHUC5JUV9MQVNUU0FMRVBSSUNFLjAxLzAxLzIwMDYuMzEvMTIvMjAwNgEAAACv61oAAgAAAAExAFwODhwfKtIIeu9BHB8q0ggnQ0lRLiRFR1BHQlAuSVFfTEFTVFNBTEVQUklDRS4zMS8xMi8yMDA2AQAAAK/rWgACAAAAEDExLjE5MDYxNjEyMjI1MzgAXA4OHB8q0gh670EcHyrSCDVDSVFBVkcuJEVHUEtFUy5JUV9MQVNUU0FMRVBSSUNFLjAxLzAxLzIwMDcuMzEvMTIvMjAwNwEAAACv61oAAgAAAAgwLjA4MzkxMgBcDg4cHyrSCHrvQRwfKtII</t>
  </si>
  <si>
    <t>NUNJUUFWRy4kRUdQRUdQLklRX0xBU1RTQUxFUFJJQ0UuMDEvMDEvMjAxMi4zMS8xMi8yMDEyAQAAAK/rWgACAAAAATEAXA4OHB8q0gh670EcHyrSCDVDSVFBVkcuJEVHUFVTRC5JUV9MQVNUU0FMRVBSSUNFLjAxLzAxLzIwMTIuMzEvMTIvMjAxMgEAAACv61oAAgAAAAg2LjA3MTExOQBcDg4cHyrSCHrvQRwfKtIIJ0NJUS4kRUdQVVNELklRX0xBU1RTQUxFUFJJQ0UuMzEvMTIvMjAxMwEAAACv61oAAgAAAAU2Ljk1MQBcDg4cHyrSCHrvQRwfKtIIJ0NJUS4kRUdQR0JQLklRX0xBU1RTQUxFUFJJQ0UuMzEvMTIvMjAwNQEAAACv61oAAgAAAA85LjkzNTAwNzc1NDIxOTgAXA4OHB8q0ggZdkMcHyrSCDVDSVFBVkcuJEVHUEVHUC5JUV9MQVNUU0FMRVBSSUNFLjAxLzAxLzIwMTAuMzEvMTIvMjAxMAEAAACv61oAAgAAAAExAFwODhwfKtIIeu9BHB8q0gg1Q0lRQVZHLiRFR1BFVVIuSVFfTEFTVFNBTEVQUklDRS4wMS8wMS8yMDEzLjMxLzEyLzIwMTMBAAAAr+taAAIAAAAIOS4xMzM2OTgAXA4OHB8q0gh670EcHyrSCDVDSVFBVkcuJEVHUEhLRC5JUV9MQVNUU0FMRVBSSUNFLjAxLzAxLzIwMDcuMzEvMTIvMjAwNwEAAACv61oAAgAAAAgwLjcyMzYyNgBcDg4cHyrSCHrvQRwfKtIIJ0NJUS4kRUdQRVVSLklRX0xBU1RTQUxFUFJJQ0UuMDgvMDUvMjAxNAEAAACv61oAAgAAAAs5Ljc3MDAxNDU1NgBcDg4cHyrSCBl2</t>
  </si>
  <si>
    <t>QxwfKtIINUNJUUFWRy4kRUdQVVNELklRX0xBU1RTQUxFUFJJQ0UuMDEvMDEvMjAxNC4wOC8wNS8yMDE0AQAAAK/rWgACAAAACDYuOTcxNzc5AFwODhwfKtIIeu9BHB8q0ggnQ0lRLiRFR1BLRVMuSVFfTEFTVFNBTEVQUklDRS4zMS8xMi8yMDA5AQAAAK/rWgACAAAADjAuMDcyNDg1MTcwMTY4AFwODhwfKtIIeu9BHB8q0ggrQ0lRQVZHLiRFR1BFVVIuSVFfTEFTVFNBTEVQUklDRS4wMS8wMS8yMDA0LgEAAACv61oAAgAAAAg4LjA1MTY3NABcDg4cHyrSCFwODhwfKtIINUNJUUFWRy4kRUdQRVVSLklRX0xBU1RTQUxFUFJJQ0UuMDEvMDEvMjAwNi4zMS8xMi8yMDA2AQAAAK/rWgACAAAACDcuMjgyMzcxAFwODhwfKtIIeu9BHB8q0gg1Q0lRQVZHLiRFR1BFVVIuSVFfTEFTVFNBTEVQUklDRS4wMS8wMS8yMDEwLjMxLzEyLzIwMTABAAAAr+taAAIAAAAINy40NzcyMDMAXA4OHB8q0gh670EcHyrSCCtDSVFBVkcuJEVHUEVHUC5JUV9MQVNUU0FMRVBSSUNFLjAxLzAxLzIwMDQuAQAAAK/rWgACAAAAATEAXA4OHB8q0ghcDg4cHyrSCDVDSVFBVkcuJEVHUFpBUi5JUV9MQVNUU0FMRVBSSUNFLjAxLzAxLzIwMDUuMzEvMTIvMjAwNQEAAACv61oAAgAAAAgwLjkyMDE3MgBcDg4cHyrSCBl2QxwfKtIIK0NJUUFWRy4kRUdQUUFSLklRX0xBU1RTQUxFUFJJQ0UuMDEvMDEvMjAwNC4BAAAAr+taAAIAAAAHMS42NzAxOABc</t>
  </si>
  <si>
    <t>Dg4cHyrSCFwODhwfKtIIJ0NJUS4kRUdQRVVSLklRX0xBU1RTQUxFUFJJQ0UuMzEvMTIvMjAwNgEAAACv61oAAgAAABA3LjUzNzQ0MTQ0NjY3OTI1AFwODhwfKtIIeu9BHB8q0gg1Q0lRQVZHLiRFR1BFVVIuSVFfTEFTVFNBTEVQUklDRS4wMS8wMS8yMDEyLjMxLzEyLzIwMTIBAAAAr+taAAIAAAAINy44MDU4NzEAXA4OHB8q0gh670EcHyrSCDVDSVFBVkcuJEVHUEdCUC5JUV9MQVNUU0FMRVBSSUNFLjAxLzAxLzIwMDYuMzEvMTIvMjAwNgEAAACv61oAAgAAAAkxMC42ODQxNzMAXA4OHB8q0gh670EcHyrSCCtDSVFBVkcuJEVHUFpBUi5JUV9MQVNUU0FMRVBSSUNFLjAxLzAxLzIwMDQuAQAAAK/rWgACAAAACDAuNzczODEyAFwODhwfKtIIXA4OHB8q0ggnQ0lRLiRFR1BHQlAuSVFfTEFTVFNBTEVQUklDRS4zMS8xMi8yMDEyAQAAAK/rWgACAAAADDEwLjMxNzEwNjg2NwBcDg4cHyrSCHrvQRwfKtIIJ0NJUS4kRUdQWkFSLklRX0xBU1RTQUxFUFJJQ0UuMzEvMTIvMjAxMwEAAACv61oAAgAAAAswLjY2Mjk3ODY4MwBcDg4cHyrSCHrvQRwfKtIIJ0NJUS4kRUdQVVNELklRX0xBU1RTQUxFUFJJQ0UuMzEvMTIvMjAxMAEAAACv61oAAgAAAAY1LjgwNjUAXA4OHB8q0gh670EcHyrSCCdDSVEuJEVHUEVHUC5JUV9MQVNUU0FMRVBSSUNFLjA4LzA1LzIwMTQBAAAAr+taAAIAAAABMQBcDg4cHyrSCBl2QxwfKtIINUNJ</t>
  </si>
  <si>
    <t>UUFWRy4kRUdQR0JQLklRX0xBU1RTQUxFUFJJQ0UuMDEvMDEvMjAxMS4zMS8xMi8yMDExAQAAAK/rWgACAAAACDkuNTMxNDcyAFwODhwfKtIIeu9BHB8q0ggnQ0lRLiRFR1BIS0QuSVFfTEFTVFNBTEVQUklDRS4zMS8xMi8yMDA3AQAAAK/rWgACAAAADzAuNzA3NTE4NDk2NjE0NQBcDg4cHyrSCHrvQRwfKtIIJ0NJUS4kRUdQR0JQLklRX0xBU1RTQUxFUFJJQ0UuMzEvMTIvMjAwNwEAAACv61oAAgAAABAxMC45NjU1MTcyNDExNzU5AFwODhwfKtIIeu9BHB8q0ggdQ0lRLiRFR1BaQVIuSVFfTEFTVFNBTEVQUklDRS4BAAAAr+taAAIAAAALMC42MTY4MjMyMjQAXA4OHB8q0ghcDg4cHyrSCDVDSVFBVkcuJEVHUFpBUi5JUV9MQVNUU0FMRVBSSUNFLjAxLzAxLzIwMTQuMDgvMDUvMjAxNAEAAACv61oAAgAAAAgwLjY0ODQ4MQBcDg4cHyrSCHrvQRwfKtIINUNJUUFWRy4kRUdQVVNELklRX0xBU1RTQUxFUFJJQ0UuMDEvMDEvMjAwNy4zMS8xMi8yMDA3AQAAAK/rWgACAAAACDUuNjQ1NzI0AFwODhwfKtIIeu9BHB8q0ggrQ0lRQVZHLiRFR1BaQVIuSVFfTEFTVFNBTEVQUklDRS4uMDgvMDUvMjAxNAUAAAABAAAACAAAABIoSW52YWxpZCBFbmQgRGF0ZSlcDg4cHyrSCFwODhwfKtIIJ0NJUS4kRUdQRUdQLklRX0xBU1RTQUxFUFJJQ0UuMzEvMTIvMjAxMQEAAACv61oAAgAAAAExAFwODhwfKtIIeu9BHB8q0ggnQ0lR</t>
  </si>
  <si>
    <t>LiRFR1BFVVIuSVFfTEFTVFNBTEVQUklDRS4zMS8xMi8yMDEyAQAAAK/rWgACAAAACzguMzY5MTczOTczAFwODhwfKtIIeu9BHB8q0ggnQ0lRLiRFR1BFR1AuSVFfTEFTVFNBTEVQUklDRS4zMS8xMi8yMDA4AQAAAK/rWgACAAAAATEAXA4OHB8q0gh670EcHyrSCDVDSVFBVkcuJEVHUEVHUC5JUV9MQVNUU0FMRVBSSUNFLjAxLzAxLzIwMTQuMDgvMDUvMjAxNAEAAACv61oAAgAAAAExAFwODhwfKtIIeu9BHB8q0ggnQ0lRLiRFR1BIS0QuSVFfTEFTVFNBTEVQUklDRS4zMS8xMi8yMDA4AQAAAK/rWgACAAAADjAuNzExMjM5NzA4MzY4AFwODhwfKtIIeu9BHB8q0ggnQ0lRLiRFR1BRQVIuSVFfTEFTVFNBTEVQUklDRS4zMS8xMi8yMDEzAQAAAK/rWgACAAAACzEuOTA4OTMzNjIzAFwODhwfKtIIeu9BHB8q0ggnQ0lRLiRFR1BFVVIuSVFfTEFTVFNBTEVQUklDRS4zMS8xMi8yMDExAQAAAK/rWgACAAAADjcuODM1NjYwOTI5Mzk4AFwODhwfKtIIeu9BHB8q0gg1Q0lRQVZHLiRFR1BIS0QuSVFfTEFTVFNBTEVQUklDRS4wMS8wMS8yMDE0LjA4LzA1LzIwMTQBAAAAr+taAAIAAAAIMC44OTg3MDIAXA4OHB8q0gh670EcHyrSCB1DSVEuJEVHUEVVUi5JUV9MQVNUU0FMRVBSSUNFLgEAAACv61oAAgAAAAs4LjE2Mzc4NDMzNABcDg4cHyrSCFwODhwfKtIINUNJUUFWRy4kRUdQUUFSLklRX0xBU1RTQUxFUFJJQ0UuMDEv</t>
  </si>
  <si>
    <t>MDEvMjAxMC4zMS8xMi8yMDEwAQAAAK/rWgACAAAACDEuNTQ5MjA3AFwODhwfKtIIeu9BHB8q0ggnQ0lRLiRFR1BIS0QuSVFfTEFTVFNBTEVQUklDRS4zMS8xMi8yMDEwAQAAAK/rWgACAAAADzAuNzQ3MDI4MDk4MDg1NQBcDg4cHyrSCHrvQRwfKtIINUNJUUFWRy4kRUdQRVVSLklRX0xBU1RTQUxFUFJJQ0UuMDEvMDEvMjAxNC4wOC8wNS8yMDE0AQAAAK/rWgACAAAACDkuNTc5ODY5AFwODhwfKtIIeu9BHB8q0ggnQ0lRLiRFR1BLRVMuSVFfTEFTVFNBTEVQUklDRS4zMS8xMi8yMDA2AQAAAK/rWgACAAAADzAuMDgyMDEzNjQwNzk5NQBcDg4cHyrSCHrvQRwfKtIINUNJUUFWRy4kRUdQS0VTLklRX0xBU1RTQUxFUFJJQ0UuMDEvMDEvMjAwNi4zMS8xMi8yMDA2AQAAAK/rWgACAAAACDAuMDgwMDE0AFwODhwfKtIIeu9BHB8q0ggnQ0lRLiRFR1BFR1AuSVFfTEFTVFNBTEVQUklDRS4zMS8xMi8yMDA2AQAAAK/rWgACAAAAATEAXA4OHB8q0ggZdkMcHyrSCCdDSVEuJEVHUFpBUi5JUV9MQVNUU0FMRVBSSUNFLjMxLzEyLzIwMDQBAAAAr+taAAIAAAAPMS4wODYyODg3NTQwOTk5AFwODhwfKtIIGXZDHB8q0gg1Q0lRQVZHLiRFR1BIS0QuSVFfTEFTVFNBTEVQUklDRS4wMS8wMS8yMDA0LjMxLzEyLzIwMDQBAAAAr+taAAIAAAAIMC44MDE3NDMAXA4OHB8q0ggZdkMcHyrSCDVDSVFBVkcuJEVHUEdCUC5JUV9MQVNU</t>
  </si>
  <si>
    <t>U0FMRVBSSUNFLjAxLzAxLzIwMDcuMzEvMTIvMjAwNwEAAACv61oAAgAAAAkxMS4yOTgxNjkAXA4OHB8q0gh670EcHyrSCDVDSVFBVkcuJEVHUFpBUi5JUV9MQVNUU0FMRVBSSUNFLjAxLzAxLzIwMDguMzEvMTIvMjAwOAEAAACv61oAAgAAAAgwLjY2ODEyNABcDg4cHyrSCHrvQRwfKtIIJ0NJUS4kRUdQUUFSLklRX0xBU1RTQUxFUFJJQ0UuMDgvMDUvMjAxNAEAAACv61oAAgAAAAsxLjkzNTY3NTI0NQBcDg4cHyrSCBl2QxwfKtIIK0NJUUFWRy4kRUdQVVNELklRX0xBU1RTQUxFUFJJQ0UuLjA4LzA1LzIwMTQFAAAAAQAAAAgAAAASKEludmFsaWQgRW5kIERhdGUpXA4OHB8q0ghcDg4cHyrSCDVDSVFBVkcuJEVHUFpBUi5JUV9MQVNUU0FMRVBSSUNFLjAxLzAxLzIwMDYuMzEvMTIvMjAwNgEAAACv61oAAgAAAAcwLjg2MjA4AFwODhwfKtIIeu9BHB8q0gg1Q0lRQVZHLiRFR1BLRVMuSVFfTEFTVFNBTEVQUklDRS4wMS8wMS8yMDExLjMxLzEyLzIwMTEBAAAAr+taAAIAAAAIMC4wNjcyNTgAXA4OHB8q0gh670EcHyrSCDVDSVFBVkcuJEVHUFpBUi5JUV9MQVNUU0FMRVBSSUNFLjAxLzAxLzIwMDkuMzEvMTIvMjAwOQEAAACv61oAAgAAAAgwLjY2ODI0OABcDg4cHyrSCHrvQRwfKtIIJ0NJUS4kRUdQWkFSLklRX0xBU1RTQUxFUFJJQ0UuMzEvMTIvMjAxMgEAAACv61oAAgAAAAswLjc0ODI3MzAxNwBcDg4cHyrS</t>
  </si>
  <si>
    <t>CHrvQRwfKtIIIUNJUUFWRy4kRUdQR0JQLklRX0xBU1RTQUxFUFJJQ0UuLgEAAACv61oAAwAAAAAAXA4OHB8q0ghcDg4cHyrSCCdDSVEuJEVHUFVTRC5JUV9MQVNUU0FMRVBSSUNFLjMxLzEyLzIwMTIBAAAAr+taAAIAAAAGNi4zNDc2AFwODhwfKtIIeu9BHB8q0ggnQ0lRLiRFR1BHQlAuSVFfTEFTVFNBTEVQUklDRS4zMS8xMi8yMDA0AQAAAK/rWgACAAAACjExLjc0OTEwMzYAXA4OHB8q0ggZdkMcHyrSCCdDSVEuJEVHUEtFUy5JUV9MQVNUU0FMRVBSSUNFLjMxLzEyLzIwMDUBAAAAr+taAAIAAAAPMC4wNzkzOTgzNTMxNzI4AFwODhwfKtIIGXZDHB8q0ggnQ0lRLiRFR1BHQlAuSVFfTEFTVFNBTEVQUklDRS4wOC8wNS8yMDE0AQAAAK/rWgACAAAADDExLjk0MjA0ODYzMgBcDg4cHyrSCBl2QxwfKtIIJ0NJUS4kRUdQRUdQLklRX0xBU1RTQUxFUFJJQ0UuMzEvMTIvMjAwNQEAAACv61oAAgAAAAExAFwODhwfKtIIGXZDHB8q0gg1Q0lRQVZHLiRFR1BLRVMuSVFfTEFTVFNBTEVQUklDRS4wMS8wMS8yMDEwLjMxLzEyLzIwMTABAAAAr+taAAIAAAAIMC4wNzExNjgAXA4OHB8q0gh670EcHyrSCDVDSVFBVkcuJEVHUFVTRC5JUV9MQVNUU0FMRVBSSUNFLjAxLzAxLzIwMTEuMzEvMTIvMjAxMQEAAACv61oAAgAAAAg1Ljk0NDgyMgBcDg4cHyrSCHrvQRwfKtIIJ0NJUS4kRUdQRUdQLklRX0xBU1RTQUxFUFJJQ0Uu</t>
  </si>
  <si>
    <t>MzEvMTIvMjAxMgEAAACv61oAAgAAAAExAFwODhwfKtIIeu9BHB8q0gg1Q0lRQVZHLiRFR1BIS0QuSVFfTEFTVFNBTEVQUklDRS4wMS8wMS8yMDEwLjMxLzEyLzIwMTABAAAAr+taAAIAAAAIMC43MjU4MDMAXA4OHB8q0gh670EcHyrSCCtDSVFBVkcuJEVHUEdCUC5JUV9MQVNUU0FMRVBSSUNFLi4wOC8wNS8yMDE0BQAAAAEAAAAIAAAAEihJbnZhbGlkIEVuZCBEYXRlKVwODhwfKtIIXA4OHB8q0gg1Q0lRQVZHLiRFR1BFR1AuSVFfTEFTVFNBTEVQUklDRS4wMS8wMS8yMDA5LjMxLzEyLzIwMDkBAAAAr+taAAIAAAABMQBcDg4cHyrSCHrvQRwfKtIINUNJUUFWRy4kRUdQUUFSLklRX0xBU1RTQUxFUFJJQ0UuMDEvMDEvMjAxMy4zMS8xMi8yMDEzAQAAAK/rWgACAAAACDEuODg4NzQ4AFwODhwfKtIIeu9BHB8q0ggnQ0lRLiRFR1BLRVMuSVFfTEFTVFNBTEVQUklDRS4zMS8xMi8yMDExAQAAAK/rWgACAAAADjAuMDcwOTE3MTEwMzg1AFwODhwfKtIIeu9BHB8q0gg1Q0lRQVZHLiRFR1BRQVIuSVFfTEFTVFNBTEVQUklDRS4wMS8wMS8yMDA4LjMxLzEyLzIwMDgBAAAAr+taAAIAAAAIMS40OTUzNzQAXA4OHB8q0gh670EcHyrSCCdDSVEuJEVHUEVVUi5JUV9MQVNUU0FMRVBSSUNFLjMxLzEyLzIwMTMBAAAAr+taAAIAAAALOS41NzI0MDIzOTYAXA4OHB8q0gh670EcHyrSCCdDSVEuJEVHUFVTRC5JUV9MQVNUU0FM</t>
  </si>
  <si>
    <t>RVBSSUNFLjMxLzEyLzIwMTEBAAAAr+taAAIAAAAGNi4wMzE1AFwODhwfKtIIeu9BHB8q0gg1Q0lRQVZHLiRFR1BIS0QuSVFfTEFTVFNBTEVQUklDRS4wMS8wMS8yMDA4LjMxLzEyLzIwMDgBAAAAr+taAAIAAAAIMC42OTkxMzUAXA4OHB8q0gh670EcHyrSCCdDSVEuJEVHUFFBUi5JUV9MQVNUU0FMRVBSSUNFLjMxLzEyLzIwMDQBAAAAr+taAAIAAAAPMS42ODQ1NTAzMDA5MTAxAFwODhwfKtIIGXZDHB8q0ggdQ0lRLiRFR1BFR1AuSVFfTEFTVFNBTEVQUklDRS4BAAAAr+taAAIAAAABMQBcDg4cHyrSCFwODhwfKtIIJ0NJUS4kRUdQUUFSLklRX0xBU1RTQUxFUFJJQ0UuMzEvMTIvMjAxMgEAAACv61oAAgAAAAsxLjc0MzM2NzIwNwBcDg4cHyrSCHrvQRwfKtIINUNJUUFWRy4kRUdQRUdQLklRX0xBU1RTQUxFUFJJQ0UuMDEvMDEvMjAwNS4zMS8xMi8yMDA1AQAAAK/rWgACAAAAATEAXA4OHB8q0ggZdkMcHyrSCDVDSVFBVkcuJEVHUFVTRC5JUV9MQVNUU0FMRVBSSUNFLjAxLzAxLzIwMDkuMzEvMTIvMjAwOQEAAACv61oAAgAAAAg1LjU1NTU1NABcDg4cHyrSCHrvQRwfKtIINUNJUUFWRy4kRUdQS0VTLklRX0xBU1RTQUxFUFJJQ0UuMDEvMDEvMjAxMy4zMS8xMi8yMDEzAQAAAK/rWgACAAAACDAuMDc5OTAzAFwODhwfKtIIeu9BHB8q0gg1Q0lRQVZHLiRFR1BaQVIuSVFfTEFTVFNBTEVQUklDRS4wMS8wMS8y</t>
  </si>
  <si>
    <t>MDExLjMxLzEyLzIwMTEBAAAAr+taAAIAAAAIMC44MjMzNjIAXA4OHB8q0gh670EcHyrSCCdDSVEuJEVHUFpBUi5JUV9MQVNUU0FMRVBSSUNFLjMxLzEyLzIwMDgBAAAAr+taAAIAAAAPMC41ODcyMzQyMDMwODA1AFwODhwfKtIIeu9BHB8q0gg1Q0lRQVZHLiRFR1BVU0QuSVFfTEFTVFNBTEVQUklDRS4wMS8wMS8yMDA4LjMxLzEyLzIwMDgBAAAAr+taAAIAAAAINS40NDM1ODYAXA4OHB8q0gh670EcHyrSCDVDSVFBVkcuJEVHUEhLRC5JUV9MQVNUU0FMRVBSSUNFLjAxLzAxLzIwMTMuMzEvMTIvMjAxMwEAAACv61oAAgAAAAgwLjg4NjU3NwBcDg4cHyrSCHrvQRwfKtIIJ0NJUS4kRUdQS0VTLklRX0xBU1RTQUxFUFJJQ0UuMzEvMTIvMjAwNwEAAACv61oAAgAAAA8wLjA4NjQ3ODA1NTM3MTMAXA4OHB8q0gh670EcHyrSCCdDSVEuJEVHUFpBUi5JUV9MQVNUU0FMRVBSSUNFLjMxLzEyLzIwMTEBAAAAr+taAAIAAAAPMC43NDY1MTg5NjYxMDI1AFwODhwfKtIIeu9BHB8q0ggnQ0lRLiRFR1BFR1AuSVFfTEFTVFNBTEVQUklDRS4zMS8xMi8yMDA3AQAAAK/rWgACAAAAATEAXA4OHB8q0gh670EcHyrSCDVDSVFBVkcuJEVHUFVTRC5JUV9MQVNUU0FMRVBSSUNFLjAxLzAxLzIwMDYuMzEvMTIvMjAwNgEAAACv61oAAgAAAAc1Ljc5NTcyAFwODhwfKtIIGXZDHB8q0ggnQ0lRLiRFR1BFVVIuSVFfTEFTVFNBTEVQUklD</t>
  </si>
  <si>
    <t>RS4zMS8xMi8yMDEwAQAAAK/rWgACAAAADjcuNzg2MTIxMzU2MDYyAFwODhwfKtIIeu9BHB8q0gg1Q0lRQVZHLiRFR1BFVVIuSVFfTEFTVFNBTEVQUklDRS4wMS8wMS8yMDA3LjMxLzEyLzIwMDcBAAAAr+taAAIAAAAINy43MzU4MjQAXA4OHB8q0gh670EcHyrSCDVDSVFBVkcuJEVHUEVHUC5JUV9MQVNUU0FMRVBSSUNFLjAxLzAxLzIwMDQuMzEvMTIvMjAwNAEAAACv61oAAgAAAAExAFwODhwfKtIIGXZDHB8q0gg1Q0lRQVZHLiRFR1BLRVMuSVFfTEFTVFNBTEVQUklDRS4wMS8wMS8yMDA1LjMxLzEyLzIwMDUBAAAAr+taAAIAAAAIMC4wNzcwNzEAXA4OHB8q0ggZdkMcHyrSCDVDSVFBVkcuJEVHUEhLRC5JUV9MQVNUU0FMRVBSSUNFLjAxLzAxLzIwMTIuMzEvMTIvMjAxMgEAAACv61oAAgAAAAgwLjc4MjY1NQBcDg4cHyrSCHrvQRwfKtIINUNJUUFWRy4kRUdQSEtELklRX0xBU1RTQUxFUFJJQ0UuMDEvMDEvMjAwOS4zMS8xMi8yMDA5AQAAAK/rWgACAAAABzAuNzE2NjkAXA4OHB8q0gh670EcHyrSCCdDSVEuJEVHUEtFUy5JUV9MQVNUU0FMRVBSSUNFLjMxLzEyLzIwMTIBAAAAr+taAAIAAAALMC4wNzM3MjM1NzcAXA4OHB8q0gh670EcHyrSCCdDSVEuJEVHUEVHUC5JUV9MQVNUU0FMRVBSSUNFLjMxLzEyLzIwMTMBAAAAr+taAAIAAAABMQBcDg4cHyrSCHrvQRwfKtIIJ0NJUS4kRUdQSEtELklRX0xBU1RT</t>
  </si>
  <si>
    <t>QUxFUFJJQ0UuMzEvMTIvMjAxMwEAAACv61oAAgAAAAswLjg5NjQ3MTc2MwBcDg4cHyrSCHrvQRwfKtIINUNJUUFWRy4kRUdQUUFSLklRX0xBU1RTQUxFUFJJQ0UuMDEvMDEvMjAwNC4zMS8xMi8yMDA0AQAAAK/rWgACAAAACDEuNzE0MjI3AFwODhwfKtIIGXZDHB8q0ggnQ0lRLiRFR1BLRVMuSVFfTEFTVFNBTEVQUklDRS4wOC8wNS8yMDE0AQAAAK/rWgACAAAACzAuMDgwODIxMTAxAFwODhwfKtIIGXZDHB8q0gg1Q0lRQVZHLiRFR1BLRVMuSVFfTEFTVFNBTEVQUklDRS4wMS8wMS8yMDA4LjMxLzEyLzIwMDgBAAAAr+taAAIAAAAIMC4wNzkwODgAXA4OHB8q0gh670EcHyrSCCdDSVEuJEVHUFpBUi5JUV9MQVNUU0FMRVBSSUNFLjMxLzEyLzIwMDUBAAAAr+taAAIAAAAPMC45MTMxNDM3NTkzMTY2AFwODhwfKtIIGXZDHB8q0ggnQ0lRLiRFR1BRQVIuSVFfTEFTVFNBTEVQUklDRS4zMS8xMi8yMDExAQAAAK/rWgACAAAADjEuNjU2MDk1NTUzOTE1AFwODhwfKtIIeu9BHB8q0gghQ0lRQVZHLiRFR1BFR1AuSVFfTEFTVFNBTEVQUklDRS4uAQAAAK/rWgADAAAAAABcDg4cHyrSCFwODhwfKtIINUNJUUFWRy4kRUdQWkFSLklRX0xBU1RTQUxFUFJJQ0UuMDEvMDEvMjAwNy4zMS8xMi8yMDA3AQAAAK/rWgACAAAACDAuODAxMjg2AFwODhwfKtIIeu9BHB8q0gg1Q0lRQVZHLiRFR1BRQVIuSVFfTEFTVFNBTEVQUklD</t>
  </si>
  <si>
    <t>RS4wMS8wMS8yMDA1LjMxLzEyLzIwMDUBAAAAr+taAAIAAAAIMS42MDI1MjIAXA4OHB8q0ggZdkMcHyrSCCtDSVFBVkcuJEVHUEhLRC5JUV9MQVNUU0FMRVBSSUNFLjAxLzAxLzIwMDQuAQAAAK/rWgACAAAACDAuNzgyNzc4AFwODhwfKtIIXA4OHB8q0ggdQ0lRLiRFR1BRQVIuSVFfTEFTVFNBTEVQUklDRS4BAAAAr+taAAIAAAALMi4wOTM1NzQwNzcAXA4OHB8q0ghcDg4cHyrSCCdDSVEuJEVHUEtFUy5JUV9MQVNUU0FMRVBSSUNFLjMxLzEyLzIwMDQBAAAAr+taAAIAAAAPMC4wNzg5MjAyMDY3MTczAFwODhwfKtIIGXZDHB8q0ggnQ0lRLiRFR1BFR1AuSVFfTEFTVFNBTEVQUklDRS4zMS8xMi8yMDA0AQAAAK/rWgACAAAAATEAXA4OHB8q0ggZdkMcHyrSCCdDSVEuJEVHUFpBUi5JUV9MQVNUU0FMRVBSSUNFLjMxLzEyLzIwMDYBAAAAr+taAAIAAAAOMC44MTE4NjA0MzE2NDgAXA4OHB8q0ggZdkMcHyrSCDVDSVFBVkcuJEVHUEVVUi5JUV9MQVNUU0FMRVBSSUNFLjAxLzAxLzIwMTEuMzEvMTIvMjAxMQEAAACv61oAAgAAAAg4LjI3MjgxMwBcDg4cHyrSCHrvQRwfKtIINUNJUUFWRy4kRUdQVVNELklRX0xBU1RTQUxFUFJJQ0UuMDEvMDEvMjAwNC4zMS8xMi8yMDA0AQAAAK/rWgACAAAACDYuMjQ0NjE1AFwODhwfKtIIGXZDHB8q0ggrQ0lRQVZHLiRFR1BRQVIuSVFfTEFTVFNBTEVQUklDRS4uMDgvMDUvMjAx</t>
  </si>
  <si>
    <t>NAUAAAABAAAACAAAABIoSW52YWxpZCBFbmQgRGF0ZSlcDg4cHyrSCFwODhwfKtIIHUNJUS4kRUdQR0JQLklRX0xBU1RTQUxFUFJJQ0UuAQAAAK/rWgACAAAADDExLjQ5NjI2NzgxMwBcDg4cHyrSCFwODhwfKtIIJ0NJUS4kRUdQUUFSLklRX0xBU1RTQUxFUFJJQ0UuMzEvMTIvMjAwNQEAAACv61oAAgAAAA8xLjU4Njc5MDAxODIwOTIAXA4OHB8q0ggZdkMcHyrSCDVDSVFBVkcuJEVHUEhLRC5JUV9MQVNUU0FMRVBSSUNFLjAxLzAxLzIwMDUuMzEvMTIvMjAwNQEAAACv61oAAgAAAAgwLjc1MDMxOABcDg4cHyrSCBl2QxwfKtIINUNJUUFWRy4kRUdQRUdQLklRX0xBU1RTQUxFUFJJQ0UuMDEvMDEvMjAwOC4zMS8xMi8yMDA4AQAAAK/rWgACAAAAATEAXA4OHB8q0gh670EcHyrSCCtDSVFBVkcuJEVHUEtFUy5JUV9MQVNUU0FMRVBSSUNFLi4wOC8wNS8yMDE0BQAAAAEAAAAIAAAAEihJbnZhbGlkIEVuZCBEYXRlKVwODhwfKtIIXA4OHB8q0gg1Q0lRQVZHLiRFR1BaQVIuSVFfTEFTVFNBTEVQUklDRS4wMS8wMS8yMDEyLjMxLzEyLzIwMTIBAAAAr+taAAIAAAAIMC43NDA4ODYAXA4OHB8q0gh670EcHyrSCCdDSVEuJEVHUEtFUy5JUV9MQVNUU0FMRVBSSUNFLjMxLzEyLzIwMTMBAAAAr+taAAIAAAALMC4wODA1NDQ2MTIAXA4OHB8q0gh670EcHyrSCDVDSVFBVkcuJEVHUFFBUi5JUV9MQVNUU0FMRVBSSUNFLjAx</t>
  </si>
  <si>
    <t>LzAxLzIwMDkuMzEvMTIvMjAwOQEAAACv61oAAgAAAAgxLjUyNTgyMQBcDg4cHyrSCHrvQRwfKtIIHUNJUS4kRUdQS0VTLklRX0xBU1RTQUxFUFJJQ0UuAQAAAK/rWgACAAAACzAuMDgzMjc0MTY3AFwODhwfKtIIXA4OHB8q0gg1Q0lRQVZHLiRFR1BLRVMuSVFfTEFTVFNBTEVQUklDRS4wMS8wMS8yMDEyLjMxLzEyLzIwMTIBAAAAr+taAAIAAAAIMC4wNzE4NjUAXA4OHB8q0gh670EcHyrSCDVDSVFBVkcuJEVHUEVVUi5JUV9MQVNUU0FMRVBSSUNFLjAxLzAxLzIwMDQuMzEvMTIvMjAwNAEAAACv61oAAgAAAAg3Ljc3MjI5MwBcDg4cHyrSCBl2QxwfKtIIJ0NJUS4kRUdQWkFSLklRX0xBU1RTQUxFUFJJQ0UuMDgvMDUvMjAxNAEAAACv61oAAgAAAAswLjY4MTg2MzAzOQBcDg4cHyrSCBl2QxwfKtIIJ0NJUS4kRUdQWkFSLklRX0xBU1RTQUxFUFJJQ0UuMzEvMTIvMjAwOQEAAACv61oAAgAAAA0wLjc0NTEyNzgwMzM3AFwODhwfKtIIeu9BHB8q0ggnQ0lRLiRFR1BVU0QuSVFfTEFTVFNBTEVQUklDRS4wOC8wNS8yMDE0AQAAAK/rWgACAAAABjcuMDQ3NgBcDg4cHyrSCBl2QxwfKtIIJ0NJUS4kRUdQUUFSLklRX0xBU1RTQUxFUFJJQ0UuMzEvMTIvMjAwNgEAAACv61oAAgAAAA8xLjU2OTA0MDgxODU3NTUAXA4OHB8q0gh670EcHyrSCDVDSVFBVkcuJEVHUEVVUi5JUV9MQVNUU0FMRVBSSUNFLjAxLzAxLzIwMDku</t>
  </si>
  <si>
    <t>MzEvMTIvMjAwOQEAAACv61oAAgAAAAg3Ljc0MDY4NQBcDg4cHyrSCHrvQRwfKtIINUNJUUFWRy4kRUdQR0JQLklRX0xBU1RTQUxFUFJJQ0UuMDEvMDEvMjAxMy4zMS8xMi8yMDEzAQAAAK/rWgACAAAACTEwLjc1ODE2OABcDg4cHyrSCHrvQRwfKtIIHUNJUS4kRUdQVVNELklRX0xBU1RTQUxFUFJJQ0UuAQAAAK/rWgACAAAABzcuNjIzNzUAXA4OHB8q0ghcDg4cHyrSCCdDSVEuJEVHUFVTRC5JUV9MQVNUU0FMRVBSSUNFLjMxLzEyLzIwMDUBAAAAr+taAAIAAAAGNS43ODAyAFwODhwfKtIIGXZDHB8q0ggpQ0lRLkNBU0U6RVRFTC5JUV9MQVNUU0FMRVBSSUNFLjA4LzA1LzIwMTQBAAAAJF7MAAIAAAAFMTQuNDQAXA4OHB8q0ggZdkMcHyrSCDVDSVFBVkcuJEVHUEdCUC5JUV9MQVNUU0FMRVBSSUNFLjAxLzAxLzIwMTQuMDgvMDUvMjAxNAEAAACv61oAAgAAAAkxMS41ODc1OTYAXA4OHB8q0gh670EcHyrSCDVDSVFBVkcuJEVHUFFBUi5JUV9MQVNUU0FMRVBSSUNFLjAxLzAxLzIwMTIuMzEvMTIvMjAxMgEAAACv61oAAgAAAAgxLjY2NzI4MwBcDg4cHyrSCHrvQRwfKtIIK0NJUUFWRy4kRUdQRUdQLklRX0xBU1RTQUxFUFJJQ0UuLjA4LzA1LzIwMTQFAAAAAQAAAAgAAAASKEludmFsaWQgRW5kIERhdGUpXA4OHB8q0ghcDg4cHyrSCDVDSVFBVkcuJEVHUEdCUC5JUV9MQVNUU0FMRVBSSUNFLjAxLzAxLzIwMTAu</t>
  </si>
  <si>
    <t>MzEvMTIvMjAxMAEAAACv61oAAgAAAAg4LjcxNTEyNgBcDg4cHyrSCHrvQRwfKtIINUNJUUFWRy4kRUdQS0VTLklRX0xBU1RTQUxFUFJJQ0UuMDEvMDEvMjAwNC4zMS8xMi8yMDA0AQAAAK/rWgACAAAACDAuMDc4NTM4AFwODhwfKtIIGXZDHB8q0ggnQ0lRLiRFR1BFR1AuSVFfTEFTVFNBTEVQUklDRS4zMS8xMi8yMDEwAQAAAK/rWgACAAAAATEAXA4OHB8q0gh670EcHyrSCDVDSVFBVkcuJEVHUFFBUi5JUV9MQVNUU0FMRVBSSUNFLjAxLzAxLzIwMTQuMDgvMDUvMjAxNAEAAACv61oAAgAAAAcxLjkxNDU5AFwODhwfKtIIeu9BHB8q0gg1Q0lRQVZHLiRFR1BHQlAuSVFfTEFTVFNBTEVQUklDRS4wMS8wMS8yMDA1LjMxLzEyLzIwMDUBAAAAr+taAAIAAAAJMTAuNjIxMzczAFwODhwfKtIIGXZDHB8q0gg1Q0lRQVZHLiRFR1BIS0QuSVFfTEFTVFNBTEVQUklDRS4wMS8wMS8yMDA2LjMxLzEyLzIwMDYBAAAAr+taAAIAAAAHMC43NDYwOABcDg4cHyrSCHrvQRwfKtIIJ0NJUS4kRUdQUUFSLklRX0xBU1RTQUxFUFJJQ0UuMzEvMTIvMjAwOQEAAACv61oAAgAAAA0xLjUwOTgxNzM4MDc4AFwODhwfKtIIeu9BHB8q0ggnQ0lRLiRFR1BIS0QuSVFfTEFTVFNBTEVQUklDRS4zMS8xMi8yMDA0AQAAAK/rWgACAAAADzAuNzg4OTY4NTEzODgwMwBcDg4cHyrSCBl2QxwfKtIIJ0NJUS4kRUdQR0JQLklRX0xBU1RTQUxFUFJJ</t>
  </si>
  <si>
    <t>Q0UuMzEvMTIvMjAwOAEAAACv61oAAgAAABA4LjAzMTI1MjI3NjIxNTI1AFwODhwfKtIIeu9BHB8q0ggrQ0lRQVZHLiRFR1BVU0QuSVFfTEFTVFNBTEVQUklDRS4wMS8wMS8yMDA0LgEAAACv61oAAgAAAAg2LjA4MjY0MQBcDg4cHyrSCFwODhwfKtIIJ0NJUS4kRUdQVVNELklRX0xBU1RTQUxFUFJJQ0UuMzEvMTIvMjAwOQEAAACv61oAAgAAAAU1LjQ5OABcDg4cHyrSCHrvQRwfKtIIJ0NJUS4kRUdQSEtELklRX0xBU1RTQUxFUFJJQ0UuMzEvMTIvMjAxMgEAAACv61oAAgAAAAswLjgxODk2OTA3NgBcDg4cHyrSCHrvQRwfKtIINUNJUUFWRy4kRUdQR0JQLklRX0xBU1RTQUxFUFJJQ0UuMDEvMDEvMjAwOS4zMS8xMi8yMDA5AQAAAK/rWgACAAAACDguNjkzMjM4AFwODhwfKtIIeu9BHB8q0gg1Q0lRQVZHLiRFR1BVU0QuSVFfTEFTVFNBTEVQUklDRS4wMS8wMS8yMDA1LjMxLzEyLzIwMDUBAAAAr+taAAIAAAAINS44MzUzMzEAXA4OHB8q0ggZdkMcHyrSCDVDSVFBVkcuJEVHUEdCUC5JUV9MQVNUU0FMRVBSSUNFLjAxLzAxLzIwMDguMzEvMTIvMjAwOAEAAACv61oAAgAAAAkxMC4wNzMwMDkAXA4OHB8q0gh670EcHyrSCCFDSVFBVkcuJEVHUFpBUi5JUV9MQVNUU0FMRVBSSUNFLi4BAAAAr+taAAMAAAAAAFwODhwfKtIIXA4OHB8q0gghQ0lRQVZHLiRFR1BFVVIuSVFfTEFTVFNBTEVQUklDRS4uAQAAAK/rWgAD</t>
  </si>
  <si>
    <t>AAAAAABcDg4cHyrSCFwODhwfKtIIJ0NJUS4kRUdQSEtELklRX0xBU1RTQUxFUFJJQ0UuMzEvMTIvMjAxMQEAAACv61oAAgAAAA4wLjc3NjU4NDY0ODU3OABcDg4cHyrSCHrvQRwfKtIIIUNJUUFWRy4kRUdQSEtELklRX0xBU1RTQUxFUFJJQ0UuLgEAAACv61oAAwAAAAAAXA4OHB8q0ghcDg4cHyrSCDVDSVFBVkcuJEVHUFpBUi5JUV9MQVNUU0FMRVBSSUNFLjAxLzAxLzIwMTAuMzEvMTIvMjAxMAEAAACv61oAAgAAAAgwLjc3MjQyMgBcDg4cHyrSCHrvQRwfKtIIIUNJUUFWRy4kRUdQS0VTLklRX0xBU1RTQUxFUFJJQ0UuLgEAAACv61oAAwAAAAAAXA4OHB8q0ghcDg4cHyrSCDVDSVFBVkcuJEVHUFVTRC5JUV9MQVNUU0FMRVBSSUNFLjAxLzAxLzIwMTMuMzEvMTIvMjAxMwEAAACv61oAAgAAAAg2Ljg3Njg2NgBcDg4cHyrSCHrvQRwfKtIIJ0NJUS4kRUdQWkFSLklRX0xBU1RTQUxFUFJJQ0UuMzEvMTIvMjAwNwEAAACv61oAAgAAAA8wLjgwNDkwNDczNDA5MDkAXA4OHB8q0gh670EcHyrSCCdDSVEuJEVHUEVVUi5JUV9MQVNUU0FMRVBSSUNFLjMxLzEyLzIwMDQBAAAAr+taAAIAAAAPOC4zMDIzMjg3Mjk5MzY4AFwODhwfKtIIGXZDHB8q0ggnQ0lRLiRFR1BFVVIuSVFfTEFTVFNBTEVQUklDRS4zMS8xMi8yMDA4AQAAAK/rWgACAAAADzcuNzAyNDM4MzQ0OTUwNQBcDg4cHyrSCHrvQRwfKtIIJ0NJUS4kRUdQ</t>
  </si>
  <si>
    <t>VVNELklRX0xBU1RTQUxFUFJJQ0UuMzEvMTIvMjAwNgEAAACv61oAAgAAAAc1LjcxMjI1AFwODhwfKtIIeu9BHB8q0gg1Q0lRQVZHLiRFR1BVU0QuSVFfTEFTVFNBTEVQUklDRS4wMS8wMS8yMDEwLjMxLzEyLzIwMTABAAAAr+taAAIAAAAINS42Mzg3MjgAXA4OHB8q0gh670EcHyrSCClDSVEuQ0FTRTpFTU9CLklRX0xBU1RTQUxFUFJJQ0UuMDgvMDUvMjAxNAEAAACxa3sAAgAAAAYxMjEuNjMAXA4OHB8q0ggZdkMcHyrSCB1DSVEuJEVHUEhLRC5JUV9MQVNUU0FMRVBSSUNFLgEAAACv61oAAgAAAAswLjk4MjUxMjkxMwBcDg4cHyrSCFwODhwfKtIIJ0NJUS4kRUdQSEtELklRX0xBU1RTQUxFUFJJQ0UuMDgvMDUvMjAxNAEAAACv61oAAgAAAAswLjkwOTEzODk5MQBcDg4cHyrSCBl2QxwfKtIIK0NJUUFWRy4kRUdQRVVSLklRX0xBU1RTQUxFUFJJQ0UuLjA4LzA1LzIwMTQFAAAAAQAAAAgAAAASKEludmFsaWQgRW5kIERhdGUpXA4OHB8q0ghcDg4cHyrSCDVDSVFBVkcuJEVHUFpBUi5JUV9MQVNUU0FMRVBSSUNFLjAxLzAxLzIwMDQuMzEvMTIvMjAwNAEAAACv61oAAgAAAAgwLjk3MjY1NwBcDg4cHyrSCBl2QxwfKtIINUNJUUFWRy4kRUdQUUFSLklRX0xBU1RTQUxFUFJJQ0UuMDEvMDEvMjAxMS4zMS8xMi8yMDExAQAAAK/rWgACAAAACDEuNjMyNTUzAFwODhwfKtIIeu9BHB8q0gg1Q0lRQVZHLiRFR1BLRVMu</t>
  </si>
  <si>
    <t>SVFfTEFTVFNBTEVQUklDRS4wMS8wMS8yMDE0LjA4LzA1LzIwMTQBAAAAr+taAAIAAAAIMC4wODA1OTcAXA4OHB8q0gh670EcHyrSCCFDSVFBVkcuJEVHUFVTRC5JUV9MQVNUU0FMRVBSSUNFLi4BAAAAr+taAAMAAAAAAFwODhwfKtIIXA4OHB8q0ggnQ0lRLiRFR1BFVVIuSVFfTEFTVFNBTEVQUklDRS4zMS8xMi8yMDA3AQAAAK/rWgACAAAADzguMDU2OTIyNTU4Mzc1NABcDg4cHyrSCHrvQRwfKtIINUNJUUFWRy4kRUdQRUdQLklRX0xBU1RTQUxFUFJJQ0UuMDEvMDEvMjAxMS4zMS8xMi8yMDExAQAAAK/rWgACAAAAATEAXA4OHB8q0gh670EcHyrSCCdDSVEuJEVHUFFBUi5JUV9MQVNUU0FMRVBSSUNFLjMxLzEyLzIwMDgBAAAAr+taAAIAAAAQMS41MTMzMTUwMjkzMDc3NQBcDg4cHyrSCHrvQRwfKtIIJ0NJUS4kRUdQSEtELklRX0xBU1RTQUxFUFJJQ0UuMzEvMTIvMjAwNQEAAACv61oAAgAAAA8wLjc0NTUxNDgxNDg4NzgAXA4OHB8q0ggZdkMcHyrSCCdDSVEuJEVHUEdCUC5JUV9MQVNUU0FMRVBSSUNFLjMxLzEyLzIwMDkBAAAAr+taAAIAAAAOOC44ODEzNTA0NTQxOTYAXA4OHB8q0gh670EcHyrSCCdDSVEuJEVHUEdCUC5JUV9MQVNUU0FMRVBSSUNFLjMxLzEyLzIwMTMBAAAAr+taAAIAAAAMMTEuNTE0OTUwNzE2AFwODhwfKtIIeu9BHB8q0gg1Q0lRQVZHLiRFR1BaQVIuSVFfTEFTVFNBTEVQUklDRS4w</t>
  </si>
  <si>
    <t>MS8wMS8yMDEzLjMxLzEyLzIwMTMBAAAAr+taAAIAAAAIMC43MTQ0NDgAXA4OHB8q0gh670EcHyrSCCdDSVEuJEVHUFpBUi5JUV9MQVNUU0FMRVBSSUNFLjMxLzEyLzIwMTABAAAAr+taAAIAAAAOMC44ODEzMDgzNDAzMDQAXA4OHB8q0gh670EcHyrSCDVDSVFBVkcuJEVHUEtFUy5JUV9MQVNUU0FMRVBSSUNFLjAxLzAxLzIwMDkuMzEvMTIvMjAwOQEAAACv61oAAgAAAAgwLjA3MTg3NwBcDg4cHyrSCHrvQRwfKtIIJ0NJUS4kRUdQUUFSLklRX0xBU1RTQUxFUFJJQ0UuMzEvMTIvMjAwNwEAAACv61oAAgAAAA8xLjUxNTI4Mzg0MDQwOTQAXA4OHB8q0gh670EcHyrSCCdDSVEuJEVHUEtFUy5JUV9MQVNUU0FMRVBSSUNFLjMxLzEyLzIwMDgBAAAAr+taAAIAAAAOMC4wNzA0ODkxMzE2MTkAXA4OHB8q0gh670EcHyrSCDVDSVFBVkcuJEVHUEdCUC5JUV9MQVNUU0FMRVBSSUNFLjAxLzAxLzIwMTIuMzEvMTIvMjAxMgEAAACv61oAAgAAAAg5LjYyMTIyMgBcDg4cHyrSCHrvQRwfKtIINUNJUUFWRy4kRUdQSEtELklRX0xBU1RTQUxFUFJJQ0UuMDEvMDEvMjAxMS4zMS8xMi8yMDExAQAAAK/rWgACAAAACDAuNzYzNzAyAFwODhwfKtIIeu9BHB8q0gg1Q0lRQVZHLiRFR1BRQVIuSVFfTEFTVFNBTEVQUklDRS4wMS8wMS8yMDA2LjMxLzEyLzIwMDYBAAAAr+taAAIAAAAIMS41ODcyNjQAXA4OHB8q0gh670EcHyrSCCdD</t>
  </si>
  <si>
    <t>SVEuJEVHUFVTRC5JUV9MQVNUU0FMRVBSSUNFLjMxLzEyLzIwMDQBAAAAr+taAAIAAAAGNi4xMzIxAFwODhwfKtIIGXZDHB8q0gg=</t>
  </si>
  <si>
    <t>Pre and Post New Money Equity Valuation in the context of an Acquisition</t>
  </si>
  <si>
    <t>Inputs</t>
  </si>
  <si>
    <t>Pro Forma Entity Value Creation / Destruction</t>
  </si>
  <si>
    <t>DCF Valuation (Theoretical Fair Value)</t>
  </si>
  <si>
    <t>Assumes transaction date is 31 Dec. '16</t>
  </si>
  <si>
    <t>PF entity based on DCF Fair Values</t>
  </si>
  <si>
    <t>Split of DCF values between Acquiror and Target</t>
  </si>
  <si>
    <t>Acquisition of Target - Sources and Uses</t>
  </si>
  <si>
    <t>TEV for cost of  Acquisition</t>
  </si>
  <si>
    <t>2016A</t>
  </si>
  <si>
    <t>2017E</t>
  </si>
  <si>
    <t>2018E</t>
  </si>
  <si>
    <t>2019E</t>
  </si>
  <si>
    <t>2020E</t>
  </si>
  <si>
    <t>2021E</t>
  </si>
  <si>
    <t>Acquisition EV (debt/cash free)</t>
  </si>
  <si>
    <t>New Debt</t>
  </si>
  <si>
    <t xml:space="preserve">  “Fair” EV of the combined entity</t>
  </si>
  <si>
    <t>Target FCFF</t>
  </si>
  <si>
    <t>New shareholder new equity</t>
  </si>
  <si>
    <t xml:space="preserve">  (DCF for Both Acquiror &amp; Target)</t>
  </si>
  <si>
    <t>Pro Forma FCFF</t>
  </si>
  <si>
    <t>Total Uses</t>
  </si>
  <si>
    <t>Total Sources</t>
  </si>
  <si>
    <t>Discount Factor</t>
  </si>
  <si>
    <t>Existing Gross Debt of Acquiror (pre transaction)</t>
  </si>
  <si>
    <t>Discounted FCFF</t>
  </si>
  <si>
    <t>Acquisition EV / EBITDA (2017E)</t>
  </si>
  <si>
    <t>&lt; "Fair Value" based on DCF</t>
  </si>
  <si>
    <t>Existing Cash of Acquiror (pre transaction)</t>
  </si>
  <si>
    <t>Cash raised from New Equity</t>
  </si>
  <si>
    <t>WACC</t>
  </si>
  <si>
    <t>Acquiror EV and EqV</t>
  </si>
  <si>
    <t>Cash raised from New Debt</t>
  </si>
  <si>
    <t>PV of FCFFs</t>
  </si>
  <si>
    <t>Purchase price for target</t>
  </si>
  <si>
    <t>Terminal Value FCFF Multiple (2021)</t>
  </si>
  <si>
    <t>EV/ EBITDA multiple (1 year fwd as per Trad. Comps)</t>
  </si>
  <si>
    <t>&lt; "Fair Value"</t>
  </si>
  <si>
    <t>New Debt Liability</t>
  </si>
  <si>
    <t>2021 FCFF</t>
  </si>
  <si>
    <t>Acquiror implied EV</t>
  </si>
  <si>
    <t>&lt; implied EV as of Dec. '16</t>
  </si>
  <si>
    <t>Pro Forma Net Debt</t>
  </si>
  <si>
    <t>Terminal Value</t>
  </si>
  <si>
    <t>Gross Debt</t>
  </si>
  <si>
    <t>&lt; as of Dec. '16</t>
  </si>
  <si>
    <t>PV of Terminal Value</t>
  </si>
  <si>
    <t>Cash</t>
  </si>
  <si>
    <t>Pro Forma “Fair” Equity Value post new money</t>
  </si>
  <si>
    <t>Total Target's EV based on DCF</t>
  </si>
  <si>
    <t>Equity Value pre new money</t>
  </si>
  <si>
    <t>&lt; as of Dec. '16 "pre new money"</t>
  </si>
  <si>
    <t>New Shareholder Stake in Acquiror</t>
  </si>
  <si>
    <t>Equity Value post new money</t>
  </si>
  <si>
    <t>New Shareholder “Fair” Equity Value</t>
  </si>
  <si>
    <t>Acquiror FCFF</t>
  </si>
  <si>
    <t>New Shareholder's share of equity %</t>
  </si>
  <si>
    <t>Value Creation / (Destruction) for New Shareholder</t>
  </si>
  <si>
    <t xml:space="preserve">      as a % of the initial investment</t>
  </si>
  <si>
    <t>Pro Forma Entity</t>
  </si>
  <si>
    <t>Value Creation (total)</t>
  </si>
  <si>
    <t>Acquiror EBITDA</t>
  </si>
  <si>
    <t>Target EBITDA</t>
  </si>
  <si>
    <t>Acquiror DCF Value</t>
  </si>
  <si>
    <t>Pro Forma EBITDA</t>
  </si>
  <si>
    <t>Acquiror Value based on which New Equity is raised</t>
  </si>
  <si>
    <t>Target DCF Value</t>
  </si>
  <si>
    <t>&lt; "Fair Value" based on DCFs</t>
  </si>
  <si>
    <t>Target Acquisition Value</t>
  </si>
  <si>
    <t>Implied EV</t>
  </si>
  <si>
    <t>Delta check</t>
  </si>
  <si>
    <t>Total Acquiror's EV based on DCF</t>
  </si>
  <si>
    <t>Combined Entity DCF</t>
  </si>
  <si>
    <t>Total EV based on DCF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</si>
</sst>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_);\(#,##0\);\-_);@_)"/>
    <numFmt numFmtId="165" formatCode="#,##0%_);\(#,##0%\);\-_);@_)"/>
    <numFmt numFmtId="166" formatCode="#,##0.00_);\(#,##0.00\);\-_);@_)"/>
    <numFmt numFmtId="167" formatCode="#,##0.0\x_);\(#,##0.0&quot;x)&quot;;\-_);@_)"/>
    <numFmt numFmtId="168" formatCode="#,##0.0%_);\(#,##0.0%\);\-_);@_)"/>
    <numFmt numFmtId="169" formatCode="#,##0.00%_);\(#,##0.00%\);\-_);@_)"/>
  </numFmts>
  <fonts count="14" x14ac:knownFonts="1">
    <font>
      <sz val="11"/>
      <color rgb="FF000000"/>
      <name val="Calibri"/>
      <family val="2"/>
      <charset val="1"/>
    </font>
    <font>
      <sz val="1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i/>
      <sz val="10"/>
      <name val="Calibri"/>
      <family val="2"/>
      <charset val="1"/>
    </font>
    <font>
      <b/>
      <sz val="10"/>
      <color rgb="FF0000FF"/>
      <name val="Calibri"/>
      <family val="2"/>
      <charset val="1"/>
    </font>
    <font>
      <b/>
      <sz val="1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u/>
      <sz val="10"/>
      <name val="Calibri"/>
      <family val="2"/>
      <charset val="1"/>
    </font>
    <font>
      <sz val="10"/>
      <color rgb="FF0000FF"/>
      <name val="Calibri"/>
      <family val="2"/>
      <charset val="1"/>
    </font>
    <font>
      <b/>
      <sz val="10"/>
      <color rgb="FFFF0000"/>
      <name val="Calibri"/>
      <family val="2"/>
      <charset val="1"/>
    </font>
    <font>
      <i/>
      <sz val="9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4472C4"/>
        <bgColor rgb="FF666699"/>
      </patternFill>
    </fill>
    <fill>
      <patternFill patternType="solid">
        <fgColor rgb="FFEDEDED"/>
        <bgColor rgb="FFDEEBF7"/>
      </patternFill>
    </fill>
    <fill>
      <patternFill patternType="solid">
        <fgColor rgb="FFDAE3F3"/>
        <bgColor rgb="FFDEEBF7"/>
      </patternFill>
    </fill>
    <fill>
      <patternFill patternType="solid">
        <fgColor rgb="FFFFFF00"/>
        <bgColor rgb="FFFFFF00"/>
      </patternFill>
    </fill>
    <fill>
      <patternFill patternType="solid">
        <fgColor rgb="FFDEEBF7"/>
        <bgColor rgb="FFDAE3F3"/>
      </patternFill>
    </fill>
    <fill>
      <patternFill patternType="solid">
        <fgColor rgb="FFFF420E"/>
        <bgColor rgb="FFFF0000"/>
      </patternFill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dotted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45">
    <xf numFmtId="0" fontId="0" fillId="0" borderId="0" xfId="0"/>
    <xf numFmtId="164" fontId="1" fillId="0" borderId="0" xfId="0" applyNumberFormat="1" applyFont="1" applyAlignment="1">
      <alignment vertical="top"/>
    </xf>
    <xf numFmtId="164" fontId="1" fillId="0" borderId="0" xfId="0" applyNumberFormat="1" applyFont="1" applyBorder="1" applyAlignment="1">
      <alignment vertical="top"/>
    </xf>
    <xf numFmtId="164" fontId="1" fillId="0" borderId="0" xfId="0" applyNumberFormat="1" applyFont="1" applyBorder="1"/>
    <xf numFmtId="164" fontId="2" fillId="0" borderId="1" xfId="0" applyNumberFormat="1" applyFon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164" fontId="1" fillId="0" borderId="0" xfId="0" applyNumberFormat="1" applyFont="1" applyAlignment="1">
      <alignment vertical="center"/>
    </xf>
    <xf numFmtId="164" fontId="1" fillId="0" borderId="0" xfId="0" applyNumberFormat="1" applyFont="1" applyBorder="1" applyAlignment="1">
      <alignment vertical="center"/>
    </xf>
    <xf numFmtId="164" fontId="3" fillId="2" borderId="0" xfId="0" applyNumberFormat="1" applyFont="1" applyFill="1" applyBorder="1" applyAlignment="1">
      <alignment vertical="top"/>
    </xf>
    <xf numFmtId="164" fontId="3" fillId="0" borderId="0" xfId="0" applyNumberFormat="1" applyFont="1" applyBorder="1" applyAlignment="1">
      <alignment vertical="top"/>
    </xf>
    <xf numFmtId="164" fontId="5" fillId="0" borderId="0" xfId="0" applyNumberFormat="1" applyFont="1" applyAlignment="1">
      <alignment vertical="top"/>
    </xf>
    <xf numFmtId="164" fontId="1" fillId="0" borderId="0" xfId="0" applyNumberFormat="1" applyFont="1" applyAlignment="1">
      <alignment vertical="top"/>
    </xf>
    <xf numFmtId="164" fontId="6" fillId="3" borderId="0" xfId="0" applyNumberFormat="1" applyFont="1" applyFill="1" applyAlignment="1">
      <alignment vertical="top"/>
    </xf>
    <xf numFmtId="164" fontId="1" fillId="3" borderId="0" xfId="0" applyNumberFormat="1" applyFont="1" applyFill="1" applyAlignment="1">
      <alignment vertical="top"/>
    </xf>
    <xf numFmtId="164" fontId="7" fillId="4" borderId="0" xfId="0" applyNumberFormat="1" applyFont="1" applyFill="1" applyAlignment="1">
      <alignment vertical="top"/>
    </xf>
    <xf numFmtId="164" fontId="8" fillId="4" borderId="0" xfId="0" applyNumberFormat="1" applyFont="1" applyFill="1" applyAlignment="1">
      <alignment vertical="top"/>
    </xf>
    <xf numFmtId="164" fontId="6" fillId="0" borderId="0" xfId="0" applyNumberFormat="1" applyFont="1" applyAlignment="1">
      <alignment vertical="top"/>
    </xf>
    <xf numFmtId="164" fontId="9" fillId="0" borderId="2" xfId="0" applyNumberFormat="1" applyFont="1" applyBorder="1" applyAlignment="1">
      <alignment horizontal="center" vertical="top"/>
    </xf>
    <xf numFmtId="164" fontId="9" fillId="0" borderId="0" xfId="0" applyNumberFormat="1" applyFont="1" applyAlignment="1">
      <alignment horizontal="center" vertical="top"/>
    </xf>
    <xf numFmtId="164" fontId="10" fillId="0" borderId="0" xfId="0" applyNumberFormat="1" applyFont="1" applyAlignment="1">
      <alignment vertical="top"/>
    </xf>
    <xf numFmtId="164" fontId="6" fillId="0" borderId="3" xfId="0" applyNumberFormat="1" applyFont="1" applyBorder="1" applyAlignment="1">
      <alignment vertical="top"/>
    </xf>
    <xf numFmtId="0" fontId="0" fillId="0" borderId="3" xfId="0" applyBorder="1"/>
    <xf numFmtId="164" fontId="10" fillId="0" borderId="2" xfId="0" applyNumberFormat="1" applyFont="1" applyBorder="1" applyAlignment="1">
      <alignment vertical="top"/>
    </xf>
    <xf numFmtId="164" fontId="6" fillId="0" borderId="4" xfId="0" applyNumberFormat="1" applyFont="1" applyBorder="1" applyAlignment="1">
      <alignment vertical="top"/>
    </xf>
    <xf numFmtId="164" fontId="1" fillId="0" borderId="4" xfId="0" applyNumberFormat="1" applyFont="1" applyBorder="1" applyAlignment="1">
      <alignment vertical="top"/>
    </xf>
    <xf numFmtId="164" fontId="1" fillId="0" borderId="3" xfId="0" applyNumberFormat="1" applyFont="1" applyBorder="1" applyAlignment="1">
      <alignment vertical="top"/>
    </xf>
    <xf numFmtId="164" fontId="1" fillId="0" borderId="5" xfId="0" applyNumberFormat="1" applyFont="1" applyBorder="1" applyAlignment="1">
      <alignment vertical="top"/>
    </xf>
    <xf numFmtId="164" fontId="1" fillId="0" borderId="2" xfId="0" applyNumberFormat="1" applyFont="1" applyBorder="1" applyAlignment="1">
      <alignment vertical="top"/>
    </xf>
    <xf numFmtId="166" fontId="1" fillId="0" borderId="0" xfId="0" applyNumberFormat="1" applyFont="1" applyAlignment="1">
      <alignment vertical="top"/>
    </xf>
    <xf numFmtId="164" fontId="1" fillId="0" borderId="0" xfId="0" applyNumberFormat="1" applyFont="1" applyAlignment="1">
      <alignment horizontal="left" vertical="top" indent="2"/>
    </xf>
    <xf numFmtId="164" fontId="6" fillId="0" borderId="6" xfId="0" applyNumberFormat="1" applyFont="1" applyBorder="1" applyAlignment="1">
      <alignment vertical="top"/>
    </xf>
    <xf numFmtId="167" fontId="11" fillId="5" borderId="6" xfId="0" applyNumberFormat="1" applyFont="1" applyFill="1" applyBorder="1" applyAlignment="1">
      <alignment vertical="top"/>
    </xf>
    <xf numFmtId="167" fontId="5" fillId="0" borderId="0" xfId="0" applyNumberFormat="1" applyFont="1" applyAlignment="1">
      <alignment vertical="top"/>
    </xf>
    <xf numFmtId="164" fontId="5" fillId="0" borderId="0" xfId="0" applyNumberFormat="1" applyFont="1" applyAlignment="1">
      <alignment vertical="top"/>
    </xf>
    <xf numFmtId="168" fontId="10" fillId="0" borderId="0" xfId="0" applyNumberFormat="1" applyFont="1" applyAlignment="1">
      <alignment vertical="top"/>
    </xf>
    <xf numFmtId="167" fontId="10" fillId="0" borderId="0" xfId="0" applyNumberFormat="1" applyFont="1" applyAlignment="1">
      <alignment vertical="top"/>
    </xf>
    <xf numFmtId="164" fontId="1" fillId="0" borderId="6" xfId="0" applyNumberFormat="1" applyFont="1" applyBorder="1" applyAlignment="1">
      <alignment vertical="top"/>
    </xf>
    <xf numFmtId="164" fontId="6" fillId="4" borderId="3" xfId="0" applyNumberFormat="1" applyFont="1" applyFill="1" applyBorder="1" applyAlignment="1">
      <alignment vertical="top"/>
    </xf>
    <xf numFmtId="169" fontId="1" fillId="6" borderId="0" xfId="0" applyNumberFormat="1" applyFont="1" applyFill="1" applyAlignment="1">
      <alignment vertical="top"/>
    </xf>
    <xf numFmtId="164" fontId="6" fillId="7" borderId="6" xfId="0" applyNumberFormat="1" applyFont="1" applyFill="1" applyBorder="1" applyAlignment="1">
      <alignment vertical="top"/>
    </xf>
    <xf numFmtId="0" fontId="12" fillId="0" borderId="0" xfId="0" applyFont="1"/>
    <xf numFmtId="9" fontId="12" fillId="0" borderId="0" xfId="0" applyNumberFormat="1" applyFont="1"/>
    <xf numFmtId="164" fontId="4" fillId="0" borderId="0" xfId="0" applyNumberFormat="1" applyFont="1" applyAlignment="1">
      <alignment vertical="top"/>
    </xf>
    <xf numFmtId="164" fontId="4" fillId="0" borderId="0" xfId="0" applyNumberFormat="1" applyFont="1" applyAlignment="1">
      <alignment horizontal="left" vertical="top"/>
    </xf>
  </cellXfs>
  <cellStyles count="2">
    <cellStyle name="Explanatory Text" xfId="1" builtinId="53" customBuiltin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DEDED"/>
      <rgbColor rgb="FFDEEBF7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420E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"/>
  <sheetViews>
    <sheetView zoomScaleNormal="100" workbookViewId="0"/>
  </sheetViews>
  <sheetFormatPr defaultRowHeight="15" x14ac:dyDescent="0.25"/>
  <cols>
    <col min="1" max="1025" width="8.5703125"/>
  </cols>
  <sheetData>
    <row r="1" spans="1:28" x14ac:dyDescent="0.25">
      <c r="A1">
        <v>28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472C4"/>
    <pageSetUpPr fitToPage="1"/>
  </sheetPr>
  <dimension ref="A1:AMK49"/>
  <sheetViews>
    <sheetView showGridLines="0" tabSelected="1" zoomScale="85" zoomScaleNormal="85" zoomScaleSheetLayoutView="85" zoomScalePageLayoutView="85" workbookViewId="0"/>
  </sheetViews>
  <sheetFormatPr defaultRowHeight="15" x14ac:dyDescent="0.25"/>
  <cols>
    <col min="1" max="1" width="1.5703125" style="1"/>
    <col min="2" max="2" width="1.5703125" style="2"/>
    <col min="3" max="12" width="9.140625" style="1"/>
    <col min="13" max="13" width="4" style="1"/>
    <col min="14" max="17" width="10.140625" style="1"/>
    <col min="18" max="18" width="9.140625" style="1"/>
    <col min="19" max="19" width="4.140625" style="1"/>
    <col min="20" max="1025" width="9.140625" style="1"/>
  </cols>
  <sheetData>
    <row r="1" spans="2:30" s="3" customFormat="1" ht="18.75" x14ac:dyDescent="0.3">
      <c r="C1" s="4" t="s">
        <v>27</v>
      </c>
      <c r="D1" s="5"/>
      <c r="E1" s="5"/>
      <c r="F1" s="5"/>
      <c r="G1" s="5"/>
      <c r="H1" s="5"/>
      <c r="I1" s="5"/>
      <c r="J1" s="5"/>
      <c r="K1" s="5"/>
      <c r="L1" s="6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2:30" s="7" customFormat="1" ht="15" customHeight="1" x14ac:dyDescent="0.25">
      <c r="B2" s="8"/>
    </row>
    <row r="3" spans="2:30" s="2" customFormat="1" ht="15" customHeight="1" x14ac:dyDescent="0.25">
      <c r="C3" s="9" t="s">
        <v>28</v>
      </c>
      <c r="D3" s="9"/>
      <c r="E3" s="9"/>
      <c r="F3" s="9"/>
      <c r="G3" s="9"/>
      <c r="H3" s="9"/>
      <c r="I3" s="9"/>
      <c r="J3" s="9"/>
      <c r="K3" s="9"/>
      <c r="L3" s="9"/>
      <c r="N3" s="9" t="s">
        <v>29</v>
      </c>
      <c r="O3" s="9"/>
      <c r="P3" s="9"/>
      <c r="Q3" s="9"/>
      <c r="R3" s="9"/>
      <c r="S3" s="10"/>
      <c r="T3" s="9" t="s">
        <v>30</v>
      </c>
      <c r="U3" s="9"/>
      <c r="V3" s="9"/>
      <c r="W3" s="9"/>
      <c r="X3" s="9"/>
      <c r="Y3" s="9"/>
      <c r="Z3" s="9"/>
      <c r="AA3" s="9"/>
      <c r="AB3" s="9"/>
      <c r="AC3" s="9"/>
      <c r="AD3" s="9"/>
    </row>
    <row r="4" spans="2:30" ht="15" customHeight="1" x14ac:dyDescent="0.25">
      <c r="C4" s="44" t="s">
        <v>31</v>
      </c>
      <c r="D4"/>
      <c r="E4"/>
      <c r="F4"/>
      <c r="G4"/>
      <c r="H4"/>
      <c r="I4"/>
      <c r="J4"/>
      <c r="K4"/>
      <c r="L4"/>
      <c r="N4" s="2"/>
      <c r="O4" s="2"/>
      <c r="P4" s="2"/>
      <c r="Q4" s="2"/>
      <c r="R4" s="2"/>
      <c r="T4"/>
      <c r="U4"/>
      <c r="V4"/>
      <c r="W4"/>
      <c r="X4"/>
      <c r="Y4"/>
      <c r="Z4"/>
      <c r="AA4"/>
      <c r="AB4"/>
      <c r="AC4"/>
      <c r="AD4"/>
    </row>
    <row r="5" spans="2:30" ht="15" customHeight="1" x14ac:dyDescent="0.25">
      <c r="C5"/>
      <c r="D5"/>
      <c r="E5"/>
      <c r="F5"/>
      <c r="G5"/>
      <c r="H5"/>
      <c r="I5"/>
      <c r="J5"/>
      <c r="K5"/>
      <c r="L5"/>
      <c r="N5" s="11" t="s">
        <v>32</v>
      </c>
      <c r="O5" s="12"/>
      <c r="P5" s="12"/>
      <c r="Q5" s="12"/>
      <c r="R5" s="12"/>
      <c r="T5" s="13" t="s">
        <v>33</v>
      </c>
      <c r="U5" s="14"/>
      <c r="V5" s="14"/>
      <c r="W5" s="14"/>
      <c r="X5" s="14"/>
      <c r="Y5" s="14"/>
      <c r="Z5" s="14"/>
      <c r="AA5" s="14"/>
      <c r="AB5" s="14"/>
      <c r="AC5" s="14"/>
      <c r="AD5" s="14"/>
    </row>
    <row r="6" spans="2:30" ht="15" customHeight="1" x14ac:dyDescent="0.25">
      <c r="C6" s="15" t="s">
        <v>34</v>
      </c>
      <c r="D6" s="16"/>
      <c r="E6" s="16"/>
      <c r="F6" s="16"/>
      <c r="G6" s="16"/>
      <c r="H6" s="16"/>
      <c r="I6" s="16"/>
      <c r="J6" s="16"/>
      <c r="K6" s="16"/>
      <c r="L6" s="16"/>
      <c r="N6" s="11" t="s">
        <v>35</v>
      </c>
      <c r="O6" s="12"/>
      <c r="P6" s="12"/>
      <c r="Q6" s="12"/>
      <c r="R6" s="12"/>
      <c r="T6"/>
      <c r="U6"/>
      <c r="V6"/>
      <c r="W6"/>
      <c r="X6"/>
      <c r="Y6"/>
      <c r="Z6"/>
      <c r="AA6"/>
      <c r="AB6"/>
      <c r="AC6"/>
      <c r="AD6"/>
    </row>
    <row r="7" spans="2:30" ht="15" customHeight="1" x14ac:dyDescent="0.25">
      <c r="C7"/>
      <c r="D7"/>
      <c r="E7"/>
      <c r="F7"/>
      <c r="G7"/>
      <c r="H7"/>
      <c r="I7"/>
      <c r="J7"/>
      <c r="K7"/>
      <c r="L7"/>
      <c r="N7"/>
      <c r="O7"/>
      <c r="P7"/>
      <c r="Q7"/>
      <c r="R7"/>
      <c r="T7" s="17"/>
      <c r="U7"/>
      <c r="V7"/>
      <c r="W7"/>
      <c r="X7"/>
      <c r="Y7" s="18" t="s">
        <v>36</v>
      </c>
      <c r="Z7" s="19" t="s">
        <v>37</v>
      </c>
      <c r="AA7" s="19" t="s">
        <v>38</v>
      </c>
      <c r="AB7" s="19" t="s">
        <v>39</v>
      </c>
      <c r="AC7" s="19" t="s">
        <v>40</v>
      </c>
      <c r="AD7" s="19" t="s">
        <v>41</v>
      </c>
    </row>
    <row r="8" spans="2:30" ht="15" customHeight="1" x14ac:dyDescent="0.25">
      <c r="C8" s="1" t="s">
        <v>42</v>
      </c>
      <c r="D8"/>
      <c r="E8"/>
      <c r="F8" s="20">
        <f>+H12*H28</f>
        <v>204.18083934894827</v>
      </c>
      <c r="G8"/>
      <c r="H8" s="1" t="s">
        <v>43</v>
      </c>
      <c r="I8"/>
      <c r="J8"/>
      <c r="K8" s="1">
        <f>+K10-K9</f>
        <v>144.18083934894827</v>
      </c>
      <c r="L8"/>
      <c r="N8" s="21" t="s">
        <v>44</v>
      </c>
      <c r="O8" s="21"/>
      <c r="P8" s="21"/>
      <c r="Q8" s="21"/>
      <c r="R8" s="22"/>
      <c r="T8" s="1" t="s">
        <v>45</v>
      </c>
      <c r="U8"/>
      <c r="V8"/>
      <c r="W8"/>
      <c r="X8"/>
      <c r="Y8" s="23">
        <v>0</v>
      </c>
      <c r="Z8" s="20">
        <v>0</v>
      </c>
      <c r="AA8" s="20">
        <v>-30</v>
      </c>
      <c r="AB8" s="20">
        <v>0</v>
      </c>
      <c r="AC8" s="20">
        <v>35</v>
      </c>
      <c r="AD8" s="20">
        <v>50</v>
      </c>
    </row>
    <row r="9" spans="2:30" ht="15" customHeight="1" x14ac:dyDescent="0.25">
      <c r="C9"/>
      <c r="D9"/>
      <c r="E9"/>
      <c r="F9"/>
      <c r="G9"/>
      <c r="H9" s="1" t="s">
        <v>46</v>
      </c>
      <c r="I9"/>
      <c r="J9"/>
      <c r="K9" s="20">
        <v>60</v>
      </c>
      <c r="L9"/>
      <c r="N9" s="24" t="s">
        <v>47</v>
      </c>
      <c r="O9" s="25"/>
      <c r="P9" s="25"/>
      <c r="Q9" s="25"/>
      <c r="R9" s="24">
        <f>+X19+X33</f>
        <v>931.64099537337552</v>
      </c>
      <c r="T9" s="26" t="s">
        <v>48</v>
      </c>
      <c r="U9" s="26"/>
      <c r="V9" s="26"/>
      <c r="W9" s="26"/>
      <c r="X9" s="26"/>
      <c r="Y9" s="27">
        <f t="shared" ref="Y9:AD9" si="0">SUM(Y8:Y8)</f>
        <v>0</v>
      </c>
      <c r="Z9" s="26">
        <f t="shared" si="0"/>
        <v>0</v>
      </c>
      <c r="AA9" s="26">
        <f t="shared" si="0"/>
        <v>-30</v>
      </c>
      <c r="AB9" s="26">
        <f t="shared" si="0"/>
        <v>0</v>
      </c>
      <c r="AC9" s="26">
        <f t="shared" si="0"/>
        <v>35</v>
      </c>
      <c r="AD9" s="26">
        <f t="shared" si="0"/>
        <v>50</v>
      </c>
    </row>
    <row r="10" spans="2:30" ht="15" customHeight="1" x14ac:dyDescent="0.25">
      <c r="C10" s="26" t="s">
        <v>49</v>
      </c>
      <c r="D10" s="26"/>
      <c r="E10" s="26"/>
      <c r="F10" s="26">
        <f>SUM(F8:F9)</f>
        <v>204.18083934894827</v>
      </c>
      <c r="G10"/>
      <c r="H10" s="26" t="s">
        <v>50</v>
      </c>
      <c r="I10" s="26"/>
      <c r="J10" s="26"/>
      <c r="K10" s="26">
        <f>+F10</f>
        <v>204.18083934894827</v>
      </c>
      <c r="L10"/>
      <c r="N10"/>
      <c r="O10"/>
      <c r="P10"/>
      <c r="Q10"/>
      <c r="R10"/>
      <c r="T10" s="1" t="s">
        <v>51</v>
      </c>
      <c r="U10"/>
      <c r="V10"/>
      <c r="W10"/>
      <c r="X10"/>
      <c r="Y10" s="28"/>
      <c r="Z10" s="29">
        <f>1/(1+$X$43)^(1)</f>
        <v>0.92592592592592582</v>
      </c>
      <c r="AA10" s="29">
        <f>1/(1+$X$43)^(2)</f>
        <v>0.85733882030178321</v>
      </c>
      <c r="AB10" s="29">
        <f>1/(1+$X$43)^(3)</f>
        <v>0.79383224102016958</v>
      </c>
      <c r="AC10" s="29">
        <f>1/(1+$X$43)^(4)</f>
        <v>0.73502985279645328</v>
      </c>
      <c r="AD10" s="29">
        <f>1/(1+$X$43)^(5)</f>
        <v>0.68058319703375303</v>
      </c>
    </row>
    <row r="11" spans="2:30" ht="15" customHeight="1" x14ac:dyDescent="0.25">
      <c r="C11"/>
      <c r="D11"/>
      <c r="E11"/>
      <c r="F11"/>
      <c r="G11"/>
      <c r="H11"/>
      <c r="I11"/>
      <c r="J11"/>
      <c r="K11"/>
      <c r="L11"/>
      <c r="N11" s="30" t="s">
        <v>52</v>
      </c>
      <c r="O11"/>
      <c r="P11"/>
      <c r="Q11"/>
      <c r="R11" s="1">
        <f>+$H$18</f>
        <v>-20</v>
      </c>
      <c r="T11" s="1" t="s">
        <v>53</v>
      </c>
      <c r="U11"/>
      <c r="V11"/>
      <c r="W11"/>
      <c r="X11"/>
      <c r="Y11" s="28"/>
      <c r="Z11" s="1">
        <f>+Z9*Z10</f>
        <v>0</v>
      </c>
      <c r="AA11" s="1">
        <f>+AA9*AA10</f>
        <v>-25.720164609053498</v>
      </c>
      <c r="AB11" s="1">
        <f>+AB9*AB10</f>
        <v>0</v>
      </c>
      <c r="AC11" s="1">
        <f>+AC9*AC10</f>
        <v>25.726044847875865</v>
      </c>
      <c r="AD11" s="1">
        <f>+AD9*AD10</f>
        <v>34.029159851687652</v>
      </c>
    </row>
    <row r="12" spans="2:30" ht="15" customHeight="1" x14ac:dyDescent="0.25">
      <c r="C12" s="31" t="s">
        <v>54</v>
      </c>
      <c r="D12" s="31"/>
      <c r="E12" s="31"/>
      <c r="F12" s="31"/>
      <c r="G12" s="31"/>
      <c r="H12" s="32">
        <f>+I12</f>
        <v>13.612055956596551</v>
      </c>
      <c r="I12" s="33">
        <f>+X19/H28</f>
        <v>13.612055956596551</v>
      </c>
      <c r="J12" s="34" t="s">
        <v>55</v>
      </c>
      <c r="K12"/>
      <c r="L12"/>
      <c r="N12" s="30" t="s">
        <v>56</v>
      </c>
      <c r="O12"/>
      <c r="P12"/>
      <c r="Q12"/>
      <c r="R12" s="1">
        <f>+H19</f>
        <v>5</v>
      </c>
      <c r="T12"/>
      <c r="U12"/>
      <c r="V12"/>
      <c r="W12"/>
      <c r="X12"/>
      <c r="Y12"/>
      <c r="Z12"/>
      <c r="AA12"/>
      <c r="AB12"/>
      <c r="AC12"/>
      <c r="AD12"/>
    </row>
    <row r="13" spans="2:30" ht="15" customHeight="1" x14ac:dyDescent="0.25">
      <c r="C13"/>
      <c r="D13"/>
      <c r="E13"/>
      <c r="F13"/>
      <c r="G13"/>
      <c r="H13"/>
      <c r="I13"/>
      <c r="J13"/>
      <c r="K13"/>
      <c r="L13"/>
      <c r="N13" s="30" t="s">
        <v>57</v>
      </c>
      <c r="O13"/>
      <c r="P13"/>
      <c r="Q13"/>
      <c r="R13" s="1">
        <f>+$K$9</f>
        <v>60</v>
      </c>
      <c r="T13" s="1" t="s">
        <v>58</v>
      </c>
      <c r="U13"/>
      <c r="V13"/>
      <c r="W13"/>
      <c r="X13" s="35">
        <v>0.08</v>
      </c>
      <c r="Y13"/>
      <c r="Z13"/>
      <c r="AA13"/>
      <c r="AB13"/>
      <c r="AC13"/>
      <c r="AD13"/>
    </row>
    <row r="14" spans="2:30" ht="15" customHeight="1" x14ac:dyDescent="0.25">
      <c r="C14" s="15" t="s">
        <v>59</v>
      </c>
      <c r="D14" s="16"/>
      <c r="E14" s="16"/>
      <c r="F14" s="16"/>
      <c r="G14" s="16"/>
      <c r="H14" s="16"/>
      <c r="I14" s="16"/>
      <c r="J14" s="16"/>
      <c r="K14" s="16"/>
      <c r="L14" s="16"/>
      <c r="N14" s="30" t="s">
        <v>60</v>
      </c>
      <c r="O14"/>
      <c r="P14"/>
      <c r="Q14"/>
      <c r="R14" s="1">
        <f>+$K$8</f>
        <v>144.18083934894827</v>
      </c>
      <c r="T14" s="1" t="s">
        <v>61</v>
      </c>
      <c r="U14"/>
      <c r="V14"/>
      <c r="W14"/>
      <c r="X14" s="1">
        <f>+SUM(Z11:AD11)</f>
        <v>34.035040090510023</v>
      </c>
      <c r="Y14"/>
      <c r="Z14"/>
      <c r="AA14"/>
      <c r="AB14"/>
      <c r="AC14"/>
      <c r="AD14"/>
    </row>
    <row r="15" spans="2:30" ht="15" customHeight="1" x14ac:dyDescent="0.25">
      <c r="C15"/>
      <c r="D15"/>
      <c r="E15"/>
      <c r="F15"/>
      <c r="G15"/>
      <c r="H15"/>
      <c r="I15"/>
      <c r="J15"/>
      <c r="K15"/>
      <c r="L15"/>
      <c r="N15" s="30" t="s">
        <v>62</v>
      </c>
      <c r="O15"/>
      <c r="P15"/>
      <c r="Q15"/>
      <c r="R15" s="1">
        <f>-F10</f>
        <v>-204.18083934894827</v>
      </c>
      <c r="T15" s="30" t="s">
        <v>63</v>
      </c>
      <c r="U15"/>
      <c r="V15"/>
      <c r="W15"/>
      <c r="X15" s="36">
        <v>5</v>
      </c>
      <c r="Y15"/>
      <c r="Z15"/>
      <c r="AA15"/>
      <c r="AB15"/>
      <c r="AC15"/>
      <c r="AD15"/>
    </row>
    <row r="16" spans="2:30" ht="15" customHeight="1" x14ac:dyDescent="0.25">
      <c r="C16" s="31" t="s">
        <v>64</v>
      </c>
      <c r="D16" s="31"/>
      <c r="E16" s="31"/>
      <c r="F16" s="31"/>
      <c r="G16" s="31"/>
      <c r="H16" s="32">
        <f>+I16</f>
        <v>7.2746015602442728</v>
      </c>
      <c r="I16" s="33">
        <f>+X33/H27</f>
        <v>7.2746015602442728</v>
      </c>
      <c r="J16" s="34" t="s">
        <v>65</v>
      </c>
      <c r="K16"/>
      <c r="L16"/>
      <c r="N16" s="30" t="s">
        <v>66</v>
      </c>
      <c r="O16"/>
      <c r="P16"/>
      <c r="Q16"/>
      <c r="R16" s="1">
        <f>-R14</f>
        <v>-144.18083934894827</v>
      </c>
      <c r="T16" s="30" t="s">
        <v>67</v>
      </c>
      <c r="U16"/>
      <c r="V16"/>
      <c r="W16"/>
      <c r="X16" s="1">
        <f>+AD9</f>
        <v>50</v>
      </c>
      <c r="Y16"/>
      <c r="Z16"/>
      <c r="AA16"/>
      <c r="AB16"/>
      <c r="AC16"/>
      <c r="AD16"/>
    </row>
    <row r="17" spans="3:30" ht="15" customHeight="1" x14ac:dyDescent="0.25">
      <c r="C17" s="1" t="s">
        <v>68</v>
      </c>
      <c r="D17"/>
      <c r="E17"/>
      <c r="F17"/>
      <c r="G17"/>
      <c r="H17" s="1">
        <f>+H27*H16</f>
        <v>727.46015602442731</v>
      </c>
      <c r="I17"/>
      <c r="J17" s="1" t="s">
        <v>69</v>
      </c>
      <c r="K17"/>
      <c r="L17"/>
      <c r="N17" s="31" t="s">
        <v>70</v>
      </c>
      <c r="O17" s="37"/>
      <c r="P17" s="37"/>
      <c r="Q17" s="37"/>
      <c r="R17" s="31">
        <f>SUM(R11:R16)</f>
        <v>-159.18083934894827</v>
      </c>
      <c r="T17" s="30" t="s">
        <v>71</v>
      </c>
      <c r="U17"/>
      <c r="V17"/>
      <c r="W17"/>
      <c r="X17" s="1">
        <f>+X15*X16</f>
        <v>250</v>
      </c>
      <c r="Y17"/>
      <c r="Z17"/>
      <c r="AA17"/>
      <c r="AB17"/>
      <c r="AC17"/>
      <c r="AD17"/>
    </row>
    <row r="18" spans="3:30" ht="15" customHeight="1" x14ac:dyDescent="0.25">
      <c r="C18" s="1" t="s">
        <v>72</v>
      </c>
      <c r="D18"/>
      <c r="E18"/>
      <c r="F18"/>
      <c r="G18"/>
      <c r="H18" s="20">
        <v>-20</v>
      </c>
      <c r="I18" s="20"/>
      <c r="J18" s="1" t="s">
        <v>73</v>
      </c>
      <c r="K18"/>
      <c r="L18"/>
      <c r="N18"/>
      <c r="O18"/>
      <c r="P18"/>
      <c r="Q18"/>
      <c r="R18"/>
      <c r="T18" s="1" t="s">
        <v>74</v>
      </c>
      <c r="U18"/>
      <c r="V18"/>
      <c r="W18"/>
      <c r="X18" s="1">
        <f>+X17*AD10</f>
        <v>170.14579925843825</v>
      </c>
      <c r="Y18"/>
      <c r="Z18"/>
      <c r="AA18"/>
      <c r="AB18"/>
      <c r="AC18"/>
      <c r="AD18"/>
    </row>
    <row r="19" spans="3:30" ht="15" customHeight="1" x14ac:dyDescent="0.25">
      <c r="C19" s="1" t="s">
        <v>75</v>
      </c>
      <c r="D19"/>
      <c r="E19"/>
      <c r="F19"/>
      <c r="G19"/>
      <c r="H19" s="20">
        <v>5</v>
      </c>
      <c r="I19" s="20"/>
      <c r="J19" s="1" t="s">
        <v>73</v>
      </c>
      <c r="K19"/>
      <c r="L19"/>
      <c r="N19" s="31" t="s">
        <v>76</v>
      </c>
      <c r="O19" s="31"/>
      <c r="P19" s="31"/>
      <c r="Q19" s="31"/>
      <c r="R19" s="31">
        <f>+R9+R17</f>
        <v>772.46015602442731</v>
      </c>
      <c r="T19" s="38" t="s">
        <v>77</v>
      </c>
      <c r="U19" s="38"/>
      <c r="V19" s="38"/>
      <c r="W19" s="38"/>
      <c r="X19" s="38">
        <f>+X14+X18</f>
        <v>204.18083934894827</v>
      </c>
      <c r="Y19"/>
      <c r="Z19"/>
      <c r="AA19"/>
      <c r="AB19"/>
      <c r="AC19"/>
      <c r="AD19"/>
    </row>
    <row r="20" spans="3:30" ht="15" customHeight="1" x14ac:dyDescent="0.25">
      <c r="C20" s="21" t="s">
        <v>78</v>
      </c>
      <c r="D20" s="21"/>
      <c r="E20" s="21"/>
      <c r="F20" s="21"/>
      <c r="G20" s="21"/>
      <c r="H20" s="21">
        <f>+H17+H18+H19</f>
        <v>712.46015602442731</v>
      </c>
      <c r="I20" s="2"/>
      <c r="J20" s="1" t="s">
        <v>79</v>
      </c>
      <c r="K20"/>
      <c r="L20"/>
      <c r="N20"/>
      <c r="O20"/>
      <c r="P20"/>
      <c r="Q20"/>
      <c r="R20"/>
      <c r="T20"/>
      <c r="U20"/>
      <c r="V20"/>
      <c r="W20"/>
      <c r="X20"/>
      <c r="Y20"/>
      <c r="Z20"/>
      <c r="AA20"/>
      <c r="AB20"/>
      <c r="AC20"/>
      <c r="AD20"/>
    </row>
    <row r="21" spans="3:30" ht="15" customHeight="1" x14ac:dyDescent="0.25">
      <c r="C21" s="1" t="s">
        <v>46</v>
      </c>
      <c r="D21"/>
      <c r="E21"/>
      <c r="F21"/>
      <c r="G21"/>
      <c r="H21" s="1">
        <f>+K9</f>
        <v>60</v>
      </c>
      <c r="I21"/>
      <c r="J21"/>
      <c r="K21"/>
      <c r="L21"/>
      <c r="N21" s="1" t="s">
        <v>80</v>
      </c>
      <c r="O21"/>
      <c r="P21"/>
      <c r="Q21"/>
      <c r="R21" s="39">
        <f>+$H$23</f>
        <v>7.7673909174549888E-2</v>
      </c>
      <c r="T21"/>
      <c r="U21"/>
      <c r="V21"/>
      <c r="W21"/>
      <c r="X21"/>
      <c r="Y21" s="18" t="s">
        <v>36</v>
      </c>
      <c r="Z21" s="19" t="s">
        <v>37</v>
      </c>
      <c r="AA21" s="19" t="s">
        <v>38</v>
      </c>
      <c r="AB21" s="19" t="s">
        <v>39</v>
      </c>
      <c r="AC21" s="19" t="s">
        <v>40</v>
      </c>
      <c r="AD21" s="19" t="s">
        <v>41</v>
      </c>
    </row>
    <row r="22" spans="3:30" ht="15" customHeight="1" x14ac:dyDescent="0.25">
      <c r="C22" s="21" t="s">
        <v>81</v>
      </c>
      <c r="D22" s="21"/>
      <c r="E22" s="21"/>
      <c r="F22" s="21"/>
      <c r="G22" s="21"/>
      <c r="H22" s="21">
        <f>+H20+H21</f>
        <v>772.46015602442731</v>
      </c>
      <c r="I22"/>
      <c r="J22"/>
      <c r="K22"/>
      <c r="L22"/>
      <c r="N22" s="1" t="s">
        <v>82</v>
      </c>
      <c r="O22"/>
      <c r="P22"/>
      <c r="Q22"/>
      <c r="R22" s="1">
        <f>+R21*R19</f>
        <v>60</v>
      </c>
      <c r="T22" s="1" t="s">
        <v>83</v>
      </c>
      <c r="U22"/>
      <c r="V22"/>
      <c r="W22"/>
      <c r="X22"/>
      <c r="Y22" s="23">
        <v>50</v>
      </c>
      <c r="Z22" s="20">
        <v>75</v>
      </c>
      <c r="AA22" s="20">
        <v>80</v>
      </c>
      <c r="AB22" s="20">
        <v>85</v>
      </c>
      <c r="AC22" s="20">
        <v>99</v>
      </c>
      <c r="AD22" s="20">
        <v>110</v>
      </c>
    </row>
    <row r="23" spans="3:30" ht="15" customHeight="1" x14ac:dyDescent="0.25">
      <c r="C23" s="1" t="s">
        <v>84</v>
      </c>
      <c r="D23"/>
      <c r="E23"/>
      <c r="F23"/>
      <c r="G23"/>
      <c r="H23" s="39">
        <f>+H21/H22</f>
        <v>7.7673909174549888E-2</v>
      </c>
      <c r="I23"/>
      <c r="J23"/>
      <c r="K23"/>
      <c r="L23"/>
      <c r="N23" s="40" t="s">
        <v>85</v>
      </c>
      <c r="O23" s="40"/>
      <c r="P23" s="40"/>
      <c r="Q23" s="40"/>
      <c r="R23" s="40">
        <f>+R22-$K$9</f>
        <v>0</v>
      </c>
      <c r="T23" s="26" t="s">
        <v>48</v>
      </c>
      <c r="U23" s="26"/>
      <c r="V23" s="26"/>
      <c r="W23" s="26"/>
      <c r="X23" s="26"/>
      <c r="Y23" s="27">
        <f t="shared" ref="Y23:AD23" si="1">SUM(Y22:Y22)</f>
        <v>50</v>
      </c>
      <c r="Z23" s="26">
        <f t="shared" si="1"/>
        <v>75</v>
      </c>
      <c r="AA23" s="26">
        <f t="shared" si="1"/>
        <v>80</v>
      </c>
      <c r="AB23" s="26">
        <f t="shared" si="1"/>
        <v>85</v>
      </c>
      <c r="AC23" s="26">
        <f t="shared" si="1"/>
        <v>99</v>
      </c>
      <c r="AD23" s="26">
        <f t="shared" si="1"/>
        <v>110</v>
      </c>
    </row>
    <row r="24" spans="3:30" ht="15" customHeight="1" x14ac:dyDescent="0.25">
      <c r="C24"/>
      <c r="D24"/>
      <c r="E24"/>
      <c r="F24"/>
      <c r="G24"/>
      <c r="H24"/>
      <c r="I24"/>
      <c r="J24"/>
      <c r="K24"/>
      <c r="L24"/>
      <c r="N24" s="41" t="s">
        <v>86</v>
      </c>
      <c r="O24"/>
      <c r="P24"/>
      <c r="Q24"/>
      <c r="R24" s="42">
        <f>R23/K9</f>
        <v>0</v>
      </c>
      <c r="T24" s="1" t="s">
        <v>51</v>
      </c>
      <c r="U24"/>
      <c r="V24"/>
      <c r="W24"/>
      <c r="X24"/>
      <c r="Y24" s="28"/>
      <c r="Z24" s="29">
        <f>1/(1+$X$43)^(1)</f>
        <v>0.92592592592592582</v>
      </c>
      <c r="AA24" s="29">
        <f>1/(1+$X$43)^(2)</f>
        <v>0.85733882030178321</v>
      </c>
      <c r="AB24" s="29">
        <f>1/(1+$X$43)^(3)</f>
        <v>0.79383224102016958</v>
      </c>
      <c r="AC24" s="29">
        <f>1/(1+$X$43)^(4)</f>
        <v>0.73502985279645328</v>
      </c>
      <c r="AD24" s="29">
        <f>1/(1+$X$43)^(5)</f>
        <v>0.68058319703375303</v>
      </c>
    </row>
    <row r="25" spans="3:30" ht="15" customHeight="1" x14ac:dyDescent="0.25">
      <c r="C25" s="15" t="s">
        <v>87</v>
      </c>
      <c r="D25" s="16"/>
      <c r="E25" s="16"/>
      <c r="F25" s="16"/>
      <c r="G25" s="16"/>
      <c r="H25" s="16"/>
      <c r="I25" s="16"/>
      <c r="J25" s="16"/>
      <c r="K25" s="16"/>
      <c r="L25" s="16"/>
      <c r="N25"/>
      <c r="O25"/>
      <c r="P25"/>
      <c r="Q25"/>
      <c r="R25"/>
      <c r="T25" s="1" t="s">
        <v>53</v>
      </c>
      <c r="U25"/>
      <c r="V25"/>
      <c r="W25"/>
      <c r="X25"/>
      <c r="Y25" s="28"/>
      <c r="Z25" s="1">
        <f>+Z23*Z24</f>
        <v>69.444444444444443</v>
      </c>
      <c r="AA25" s="1">
        <f>+AA23*AA24</f>
        <v>68.587105624142652</v>
      </c>
      <c r="AB25" s="1">
        <f>+AB23*AB24</f>
        <v>67.475740486714415</v>
      </c>
      <c r="AC25" s="1">
        <f>+AC23*AC24</f>
        <v>72.767955426848872</v>
      </c>
      <c r="AD25" s="1">
        <f>+AD23*AD24</f>
        <v>74.86415167371284</v>
      </c>
    </row>
    <row r="26" spans="3:30" ht="15" customHeight="1" x14ac:dyDescent="0.25">
      <c r="C26"/>
      <c r="D26"/>
      <c r="E26"/>
      <c r="F26"/>
      <c r="G26"/>
      <c r="H26" s="19" t="s">
        <v>37</v>
      </c>
      <c r="I26"/>
      <c r="J26"/>
      <c r="N26" s="31" t="s">
        <v>88</v>
      </c>
      <c r="O26" s="31"/>
      <c r="P26" s="31"/>
      <c r="Q26" s="31"/>
      <c r="R26" s="31">
        <f>+R19-H22</f>
        <v>0</v>
      </c>
      <c r="T26"/>
      <c r="U26"/>
      <c r="V26"/>
      <c r="W26"/>
      <c r="X26"/>
      <c r="Y26"/>
      <c r="Z26"/>
      <c r="AA26"/>
      <c r="AB26"/>
      <c r="AC26"/>
      <c r="AD26"/>
    </row>
    <row r="27" spans="3:30" ht="15" customHeight="1" x14ac:dyDescent="0.25">
      <c r="C27" s="1" t="s">
        <v>89</v>
      </c>
      <c r="D27"/>
      <c r="E27"/>
      <c r="F27"/>
      <c r="G27"/>
      <c r="H27" s="20">
        <v>100</v>
      </c>
      <c r="I27"/>
      <c r="J27"/>
      <c r="N27"/>
      <c r="O27"/>
      <c r="P27"/>
      <c r="Q27"/>
      <c r="R27"/>
      <c r="T27" s="1" t="s">
        <v>58</v>
      </c>
      <c r="U27"/>
      <c r="V27"/>
      <c r="W27"/>
      <c r="X27" s="35">
        <v>0.08</v>
      </c>
      <c r="Y27"/>
      <c r="Z27"/>
      <c r="AA27"/>
      <c r="AB27"/>
      <c r="AC27"/>
      <c r="AD27"/>
    </row>
    <row r="28" spans="3:30" ht="15" customHeight="1" x14ac:dyDescent="0.25">
      <c r="C28" s="1" t="s">
        <v>90</v>
      </c>
      <c r="D28"/>
      <c r="E28"/>
      <c r="F28"/>
      <c r="G28"/>
      <c r="H28" s="20">
        <v>15</v>
      </c>
      <c r="I28"/>
      <c r="J28"/>
      <c r="N28" s="30" t="s">
        <v>91</v>
      </c>
      <c r="O28"/>
      <c r="P28"/>
      <c r="Q28"/>
      <c r="R28" s="1">
        <f>+X33</f>
        <v>727.46015602442731</v>
      </c>
      <c r="T28" s="1" t="s">
        <v>61</v>
      </c>
      <c r="U28"/>
      <c r="V28"/>
      <c r="W28"/>
      <c r="X28" s="1">
        <f>+SUM(Z25:AD25)</f>
        <v>353.13939765586321</v>
      </c>
      <c r="Y28"/>
      <c r="Z28"/>
      <c r="AA28"/>
      <c r="AB28"/>
      <c r="AC28"/>
      <c r="AD28"/>
    </row>
    <row r="29" spans="3:30" ht="15" customHeight="1" x14ac:dyDescent="0.25">
      <c r="C29" s="26" t="s">
        <v>92</v>
      </c>
      <c r="D29" s="26"/>
      <c r="E29" s="26"/>
      <c r="F29" s="26"/>
      <c r="G29" s="26"/>
      <c r="H29" s="26">
        <f>SUM(H27:H28)</f>
        <v>115</v>
      </c>
      <c r="I29"/>
      <c r="J29"/>
      <c r="N29" s="30" t="s">
        <v>93</v>
      </c>
      <c r="O29"/>
      <c r="P29"/>
      <c r="Q29"/>
      <c r="R29" s="1">
        <f>+H17</f>
        <v>727.46015602442731</v>
      </c>
      <c r="T29" s="30" t="s">
        <v>63</v>
      </c>
      <c r="U29"/>
      <c r="V29"/>
      <c r="W29"/>
      <c r="X29" s="36">
        <v>5</v>
      </c>
      <c r="Y29"/>
      <c r="Z29"/>
      <c r="AA29"/>
      <c r="AB29"/>
      <c r="AC29"/>
      <c r="AD29"/>
    </row>
    <row r="30" spans="3:30" ht="15" customHeight="1" x14ac:dyDescent="0.25">
      <c r="C30"/>
      <c r="D30"/>
      <c r="E30"/>
      <c r="F30"/>
      <c r="G30"/>
      <c r="H30"/>
      <c r="I30"/>
      <c r="J30"/>
      <c r="N30" s="30" t="s">
        <v>94</v>
      </c>
      <c r="O30"/>
      <c r="P30"/>
      <c r="Q30"/>
      <c r="R30" s="1">
        <f>+X19</f>
        <v>204.18083934894827</v>
      </c>
      <c r="T30" s="30" t="s">
        <v>67</v>
      </c>
      <c r="U30"/>
      <c r="V30"/>
      <c r="W30"/>
      <c r="X30" s="1">
        <f>+AD23</f>
        <v>110</v>
      </c>
      <c r="Y30"/>
      <c r="Z30"/>
      <c r="AA30"/>
      <c r="AB30"/>
      <c r="AC30"/>
      <c r="AD30"/>
    </row>
    <row r="31" spans="3:30" ht="15" customHeight="1" x14ac:dyDescent="0.25">
      <c r="C31" s="31" t="s">
        <v>64</v>
      </c>
      <c r="D31" s="31"/>
      <c r="E31" s="31"/>
      <c r="F31" s="31"/>
      <c r="G31" s="31"/>
      <c r="H31" s="32">
        <f>+I31</f>
        <v>8.1012260467250048</v>
      </c>
      <c r="I31" s="33">
        <f>+(X33+X19)/(H27+H28)</f>
        <v>8.1012260467250048</v>
      </c>
      <c r="J31" s="34" t="s">
        <v>95</v>
      </c>
      <c r="N31" s="30" t="s">
        <v>96</v>
      </c>
      <c r="O31"/>
      <c r="P31"/>
      <c r="Q31"/>
      <c r="R31" s="1">
        <f>+F8</f>
        <v>204.18083934894827</v>
      </c>
      <c r="T31" s="30" t="s">
        <v>71</v>
      </c>
      <c r="U31"/>
      <c r="V31"/>
      <c r="W31"/>
      <c r="X31" s="1">
        <f>+X29*X30</f>
        <v>550</v>
      </c>
      <c r="Y31"/>
      <c r="Z31"/>
      <c r="AA31"/>
      <c r="AB31"/>
      <c r="AC31"/>
      <c r="AD31"/>
    </row>
    <row r="32" spans="3:30" ht="15" customHeight="1" x14ac:dyDescent="0.25">
      <c r="C32" s="1" t="s">
        <v>97</v>
      </c>
      <c r="H32" s="1">
        <f>+H29*H31</f>
        <v>931.64099537337552</v>
      </c>
      <c r="J32" s="1" t="s">
        <v>69</v>
      </c>
      <c r="N32" s="21" t="s">
        <v>98</v>
      </c>
      <c r="O32" s="21"/>
      <c r="P32" s="21"/>
      <c r="Q32" s="21"/>
      <c r="R32" s="21">
        <f>+R28-R29+R30-R31</f>
        <v>0</v>
      </c>
      <c r="T32" s="1" t="s">
        <v>74</v>
      </c>
      <c r="U32"/>
      <c r="V32"/>
      <c r="W32"/>
      <c r="X32" s="1">
        <f>+X31*AD24</f>
        <v>374.32075836856416</v>
      </c>
      <c r="Y32"/>
      <c r="Z32"/>
      <c r="AA32"/>
      <c r="AB32"/>
      <c r="AC32"/>
      <c r="AD32"/>
    </row>
    <row r="33" spans="20:30" ht="15" customHeight="1" x14ac:dyDescent="0.25">
      <c r="T33" s="38" t="s">
        <v>99</v>
      </c>
      <c r="U33" s="38"/>
      <c r="V33" s="38"/>
      <c r="W33" s="38"/>
      <c r="X33" s="38">
        <f>+X28+X32</f>
        <v>727.46015602442731</v>
      </c>
      <c r="Y33"/>
      <c r="Z33"/>
      <c r="AA33"/>
      <c r="AB33"/>
      <c r="AC33"/>
      <c r="AD33"/>
    </row>
    <row r="34" spans="20:30" ht="15" customHeight="1" x14ac:dyDescent="0.25">
      <c r="T34"/>
      <c r="U34"/>
      <c r="V34"/>
      <c r="W34"/>
      <c r="X34"/>
      <c r="Y34"/>
      <c r="Z34"/>
      <c r="AA34"/>
      <c r="AB34"/>
      <c r="AC34"/>
      <c r="AD34"/>
    </row>
    <row r="35" spans="20:30" ht="15" customHeight="1" x14ac:dyDescent="0.25">
      <c r="T35" s="13" t="s">
        <v>100</v>
      </c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20:30" ht="15" customHeight="1" x14ac:dyDescent="0.25">
      <c r="T36"/>
      <c r="U36"/>
      <c r="V36"/>
      <c r="W36"/>
      <c r="X36"/>
      <c r="Y36" s="18" t="s">
        <v>36</v>
      </c>
      <c r="Z36" s="19" t="s">
        <v>37</v>
      </c>
      <c r="AA36" s="19" t="s">
        <v>38</v>
      </c>
      <c r="AB36" s="19" t="s">
        <v>39</v>
      </c>
      <c r="AC36" s="19" t="s">
        <v>40</v>
      </c>
      <c r="AD36" s="19" t="s">
        <v>41</v>
      </c>
    </row>
    <row r="37" spans="20:30" ht="15" customHeight="1" x14ac:dyDescent="0.25">
      <c r="T37" s="1" t="s">
        <v>83</v>
      </c>
      <c r="U37"/>
      <c r="V37"/>
      <c r="W37"/>
      <c r="X37"/>
      <c r="Y37" s="28">
        <f t="shared" ref="Y37:AD37" si="2">+Y22</f>
        <v>50</v>
      </c>
      <c r="Z37" s="1">
        <f t="shared" si="2"/>
        <v>75</v>
      </c>
      <c r="AA37" s="1">
        <f t="shared" si="2"/>
        <v>80</v>
      </c>
      <c r="AB37" s="1">
        <f t="shared" si="2"/>
        <v>85</v>
      </c>
      <c r="AC37" s="1">
        <f t="shared" si="2"/>
        <v>99</v>
      </c>
      <c r="AD37" s="1">
        <f t="shared" si="2"/>
        <v>110</v>
      </c>
    </row>
    <row r="38" spans="20:30" ht="15" customHeight="1" x14ac:dyDescent="0.25">
      <c r="T38" s="1" t="s">
        <v>45</v>
      </c>
      <c r="U38"/>
      <c r="V38"/>
      <c r="W38"/>
      <c r="X38"/>
      <c r="Y38" s="28">
        <f t="shared" ref="Y38:AD38" si="3">+Y8</f>
        <v>0</v>
      </c>
      <c r="Z38" s="1">
        <f t="shared" si="3"/>
        <v>0</v>
      </c>
      <c r="AA38" s="1">
        <f t="shared" si="3"/>
        <v>-30</v>
      </c>
      <c r="AB38" s="1">
        <f t="shared" si="3"/>
        <v>0</v>
      </c>
      <c r="AC38" s="1">
        <f t="shared" si="3"/>
        <v>35</v>
      </c>
      <c r="AD38" s="1">
        <f t="shared" si="3"/>
        <v>50</v>
      </c>
    </row>
    <row r="39" spans="20:30" ht="15" customHeight="1" x14ac:dyDescent="0.25">
      <c r="T39" s="26" t="s">
        <v>48</v>
      </c>
      <c r="U39" s="26"/>
      <c r="V39" s="26"/>
      <c r="W39" s="26"/>
      <c r="X39" s="26"/>
      <c r="Y39" s="27">
        <f t="shared" ref="Y39:AD39" si="4">SUM(Y37:Y38)</f>
        <v>50</v>
      </c>
      <c r="Z39" s="26">
        <f t="shared" si="4"/>
        <v>75</v>
      </c>
      <c r="AA39" s="26">
        <f t="shared" si="4"/>
        <v>50</v>
      </c>
      <c r="AB39" s="26">
        <f t="shared" si="4"/>
        <v>85</v>
      </c>
      <c r="AC39" s="26">
        <f t="shared" si="4"/>
        <v>134</v>
      </c>
      <c r="AD39" s="26">
        <f t="shared" si="4"/>
        <v>160</v>
      </c>
    </row>
    <row r="40" spans="20:30" ht="15" customHeight="1" x14ac:dyDescent="0.25">
      <c r="T40" s="1" t="s">
        <v>51</v>
      </c>
      <c r="U40"/>
      <c r="V40"/>
      <c r="W40"/>
      <c r="X40"/>
      <c r="Y40" s="28"/>
      <c r="Z40" s="29">
        <f>1/(1+$X$43)^(1)</f>
        <v>0.92592592592592582</v>
      </c>
      <c r="AA40" s="29">
        <f>1/(1+$X$43)^(2)</f>
        <v>0.85733882030178321</v>
      </c>
      <c r="AB40" s="29">
        <f>1/(1+$X$43)^(3)</f>
        <v>0.79383224102016958</v>
      </c>
      <c r="AC40" s="29">
        <f>1/(1+$X$43)^(4)</f>
        <v>0.73502985279645328</v>
      </c>
      <c r="AD40" s="29">
        <f>1/(1+$X$43)^(5)</f>
        <v>0.68058319703375303</v>
      </c>
    </row>
    <row r="41" spans="20:30" ht="15" customHeight="1" x14ac:dyDescent="0.25">
      <c r="T41" s="1" t="s">
        <v>53</v>
      </c>
      <c r="U41"/>
      <c r="V41"/>
      <c r="W41"/>
      <c r="X41"/>
      <c r="Y41" s="28"/>
      <c r="Z41" s="1">
        <f>+Z39*Z40</f>
        <v>69.444444444444443</v>
      </c>
      <c r="AA41" s="1">
        <f>+AA39*AA40</f>
        <v>42.866941015089161</v>
      </c>
      <c r="AB41" s="1">
        <f>+AB39*AB40</f>
        <v>67.475740486714415</v>
      </c>
      <c r="AC41" s="1">
        <f>+AC39*AC40</f>
        <v>98.494000274724741</v>
      </c>
      <c r="AD41" s="1">
        <f>+AD39*AD40</f>
        <v>108.89331152540049</v>
      </c>
    </row>
    <row r="42" spans="20:30" ht="15" customHeight="1" x14ac:dyDescent="0.25">
      <c r="T42"/>
      <c r="U42"/>
      <c r="V42"/>
      <c r="W42"/>
      <c r="X42"/>
      <c r="Y42"/>
    </row>
    <row r="43" spans="20:30" ht="15" customHeight="1" x14ac:dyDescent="0.25">
      <c r="T43" s="1" t="s">
        <v>58</v>
      </c>
      <c r="U43"/>
      <c r="V43"/>
      <c r="W43"/>
      <c r="X43" s="35">
        <v>0.08</v>
      </c>
      <c r="Y43"/>
    </row>
    <row r="44" spans="20:30" ht="15" customHeight="1" x14ac:dyDescent="0.25">
      <c r="T44" s="1" t="s">
        <v>61</v>
      </c>
      <c r="U44"/>
      <c r="V44"/>
      <c r="W44"/>
      <c r="X44" s="1">
        <f>+SUM(Z41:AD41)</f>
        <v>387.1744377463732</v>
      </c>
      <c r="Y44"/>
    </row>
    <row r="45" spans="20:30" ht="15" customHeight="1" x14ac:dyDescent="0.25">
      <c r="T45" s="30" t="s">
        <v>63</v>
      </c>
      <c r="U45"/>
      <c r="V45"/>
      <c r="W45"/>
      <c r="X45" s="36">
        <v>5</v>
      </c>
      <c r="Y45"/>
    </row>
    <row r="46" spans="20:30" ht="15" customHeight="1" x14ac:dyDescent="0.25">
      <c r="T46" s="30" t="s">
        <v>67</v>
      </c>
      <c r="U46"/>
      <c r="V46"/>
      <c r="W46"/>
      <c r="X46" s="1">
        <f>+AD39</f>
        <v>160</v>
      </c>
      <c r="Y46"/>
    </row>
    <row r="47" spans="20:30" ht="15" customHeight="1" x14ac:dyDescent="0.25">
      <c r="T47" s="30" t="s">
        <v>71</v>
      </c>
      <c r="U47"/>
      <c r="V47"/>
      <c r="W47"/>
      <c r="X47" s="1">
        <f>+X45*X46</f>
        <v>800</v>
      </c>
      <c r="Y47"/>
    </row>
    <row r="48" spans="20:30" ht="15" customHeight="1" x14ac:dyDescent="0.25">
      <c r="T48" s="1" t="s">
        <v>74</v>
      </c>
      <c r="U48"/>
      <c r="V48"/>
      <c r="W48"/>
      <c r="X48" s="1">
        <f>+X47*AD40</f>
        <v>544.46655762700243</v>
      </c>
      <c r="Y48"/>
    </row>
    <row r="49" spans="20:25" ht="15" customHeight="1" x14ac:dyDescent="0.25">
      <c r="T49" s="26" t="s">
        <v>101</v>
      </c>
      <c r="U49" s="26"/>
      <c r="V49" s="26"/>
      <c r="W49" s="26"/>
      <c r="X49" s="26">
        <f>+X44+X48</f>
        <v>931.64099537337563</v>
      </c>
      <c r="Y49" s="43">
        <f>+X49-(X19+X33)</f>
        <v>0</v>
      </c>
    </row>
  </sheetData>
  <pageMargins left="0.7" right="0.7" top="0.75" bottom="0.75" header="0.51180555555555496" footer="0.51180555555555496"/>
  <pageSetup scale="4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_CIQHiddenCacheSheet</vt:lpstr>
      <vt:lpstr> Pre &amp; Post Money</vt:lpstr>
      <vt:lpstr>' Pre &amp; Post Money'!Print_Area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Vasilis Kyriakopoulos</dc:creator>
  <dc:description/>
  <cp:lastModifiedBy>Massimiliano</cp:lastModifiedBy>
  <cp:revision>2</cp:revision>
  <cp:lastPrinted>2017-07-31T09:31:59Z</cp:lastPrinted>
  <dcterms:created xsi:type="dcterms:W3CDTF">2012-08-28T15:21:53Z</dcterms:created>
  <dcterms:modified xsi:type="dcterms:W3CDTF">2017-07-31T19:03:00Z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